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904" firstSheet="5" activeTab="16"/>
  </bookViews>
  <sheets>
    <sheet name="TITULKA" sheetId="1" r:id="rId1"/>
    <sheet name="1_Ant. Hr" sheetId="2" r:id="rId2"/>
    <sheet name="2_Olšava" sheetId="3" r:id="rId3"/>
    <sheet name="Olšava_ZP_mobiliář" sheetId="4" r:id="rId4"/>
    <sheet name="3_Předbranská" sheetId="5" r:id="rId5"/>
    <sheet name="4_Ul. Podhájí" sheetId="6" r:id="rId6"/>
    <sheet name="5_Babí louka" sheetId="7" r:id="rId7"/>
    <sheet name="6_Stará Těšovská" sheetId="8" r:id="rId8"/>
    <sheet name="7_Splav" sheetId="9" r:id="rId9"/>
    <sheet name="8_Ulice Široká" sheetId="10" r:id="rId10"/>
    <sheet name="10_Močidla" sheetId="11" r:id="rId11"/>
    <sheet name="11_Ulice U Vody" sheetId="12" r:id="rId12"/>
    <sheet name="ODS" sheetId="13" r:id="rId13"/>
    <sheet name="Škrlovec_pěšiny" sheetId="14" r:id="rId14"/>
    <sheet name="Škrlovec_mola" sheetId="15" r:id="rId15"/>
    <sheet name="VRN" sheetId="16" r:id="rId16"/>
    <sheet name="Celkový souhrn" sheetId="17" r:id="rId17"/>
    <sheet name="PŘEHLED PLOCH" sheetId="18" r:id="rId18"/>
  </sheets>
  <definedNames>
    <definedName name="_xlnm.Print_Area" localSheetId="1">'1_Ant. Hr'!$A$1:$H$206</definedName>
    <definedName name="_xlnm.Print_Area" localSheetId="2">'2_Olšava'!$A$1:$H$259</definedName>
    <definedName name="_xlnm.Print_Area" localSheetId="4">'3_Předbranská'!$A$1:$H$171</definedName>
    <definedName name="_xlnm.Print_Area" localSheetId="5">'4_Ul. Podhájí'!$A$1:$H$113</definedName>
    <definedName name="_xlnm.Print_Area" localSheetId="6">'5_Babí louka'!$A$1:$H$124</definedName>
    <definedName name="_xlnm.Print_Area" localSheetId="16">'Celkový souhrn'!$A$3:$G$42</definedName>
    <definedName name="_xlnm.Print_Area" localSheetId="17">'PŘEHLED PLOCH'!$A$2:$N$26</definedName>
    <definedName name="_xlnm.Print_Area" localSheetId="0">TITULKA!$A$1:$H$31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3" l="1"/>
  <c r="J24" i="18" l="1"/>
  <c r="I21" i="18"/>
  <c r="H21" i="18"/>
  <c r="G21" i="18"/>
  <c r="F21" i="18"/>
  <c r="D29" i="16"/>
  <c r="D30" i="16" s="1"/>
  <c r="K45" i="15"/>
  <c r="I45" i="15"/>
  <c r="G45" i="15"/>
  <c r="K39" i="15"/>
  <c r="I39" i="15"/>
  <c r="G39" i="15"/>
  <c r="K33" i="15"/>
  <c r="I33" i="15"/>
  <c r="G33" i="15"/>
  <c r="K28" i="15"/>
  <c r="I28" i="15"/>
  <c r="G28" i="15"/>
  <c r="K25" i="15"/>
  <c r="K26" i="15" s="1"/>
  <c r="I25" i="15"/>
  <c r="I26" i="15" s="1"/>
  <c r="G25" i="15"/>
  <c r="G26" i="15" s="1"/>
  <c r="K23" i="15"/>
  <c r="G23" i="15"/>
  <c r="K22" i="15"/>
  <c r="I22" i="15"/>
  <c r="G22" i="15"/>
  <c r="K18" i="15"/>
  <c r="I18" i="15"/>
  <c r="G18" i="15"/>
  <c r="K14" i="15"/>
  <c r="I14" i="15"/>
  <c r="I23" i="15" s="1"/>
  <c r="G14" i="15"/>
  <c r="K11" i="15"/>
  <c r="I11" i="15"/>
  <c r="I12" i="15" s="1"/>
  <c r="G11" i="15"/>
  <c r="K10" i="15"/>
  <c r="I10" i="15"/>
  <c r="G10" i="15"/>
  <c r="K9" i="15"/>
  <c r="I9" i="15"/>
  <c r="G9" i="15"/>
  <c r="K5" i="15"/>
  <c r="I5" i="15"/>
  <c r="G5" i="15"/>
  <c r="G12" i="15" s="1"/>
  <c r="G35" i="14"/>
  <c r="G37" i="14" s="1"/>
  <c r="G33" i="14"/>
  <c r="G29" i="14"/>
  <c r="G28" i="14"/>
  <c r="G24" i="14"/>
  <c r="G21" i="14"/>
  <c r="G18" i="14"/>
  <c r="G26" i="14" s="1"/>
  <c r="G11" i="14"/>
  <c r="G10" i="14"/>
  <c r="G7" i="14"/>
  <c r="G16" i="14" s="1"/>
  <c r="E140" i="13"/>
  <c r="G139" i="13"/>
  <c r="G140" i="13" s="1"/>
  <c r="E135" i="13"/>
  <c r="G134" i="13"/>
  <c r="G135" i="13" s="1"/>
  <c r="E125" i="13"/>
  <c r="G124" i="13"/>
  <c r="G123" i="13"/>
  <c r="G122" i="13"/>
  <c r="G121" i="13"/>
  <c r="G120" i="13"/>
  <c r="G119" i="13"/>
  <c r="G125" i="13" s="1"/>
  <c r="G110" i="13"/>
  <c r="G114" i="13" s="1"/>
  <c r="G115" i="13" s="1"/>
  <c r="E110" i="13"/>
  <c r="G109" i="13"/>
  <c r="G108" i="13"/>
  <c r="G107" i="13"/>
  <c r="G106" i="13"/>
  <c r="G105" i="13"/>
  <c r="G104" i="13"/>
  <c r="E99" i="13"/>
  <c r="G99" i="13" s="1"/>
  <c r="G98" i="13"/>
  <c r="E98" i="13"/>
  <c r="G97" i="13"/>
  <c r="E89" i="13"/>
  <c r="G88" i="13"/>
  <c r="G89" i="13" s="1"/>
  <c r="G90" i="13" s="1"/>
  <c r="B19" i="18" s="1"/>
  <c r="E79" i="13"/>
  <c r="G78" i="13"/>
  <c r="G77" i="13"/>
  <c r="G76" i="13"/>
  <c r="G75" i="13"/>
  <c r="G74" i="13"/>
  <c r="E65" i="13"/>
  <c r="G64" i="13"/>
  <c r="G63" i="13"/>
  <c r="G62" i="13"/>
  <c r="G61" i="13"/>
  <c r="G57" i="13"/>
  <c r="G56" i="13"/>
  <c r="E56" i="13"/>
  <c r="E55" i="13"/>
  <c r="G55" i="13" s="1"/>
  <c r="G54" i="13"/>
  <c r="E46" i="13"/>
  <c r="G45" i="13"/>
  <c r="G46" i="13" s="1"/>
  <c r="E36" i="13"/>
  <c r="G35" i="13"/>
  <c r="G36" i="13" s="1"/>
  <c r="E30" i="13"/>
  <c r="G30" i="13" s="1"/>
  <c r="E29" i="13"/>
  <c r="G29" i="13" s="1"/>
  <c r="G28" i="13"/>
  <c r="G19" i="13"/>
  <c r="G20" i="13" s="1"/>
  <c r="G14" i="13"/>
  <c r="G15" i="13" s="1"/>
  <c r="G9" i="13"/>
  <c r="E9" i="13"/>
  <c r="G8" i="13"/>
  <c r="E8" i="13"/>
  <c r="G7" i="13"/>
  <c r="F46" i="12"/>
  <c r="H46" i="12" s="1"/>
  <c r="H45" i="12"/>
  <c r="F45" i="12"/>
  <c r="F35" i="12"/>
  <c r="H35" i="12" s="1"/>
  <c r="F34" i="12"/>
  <c r="H34" i="12" s="1"/>
  <c r="F33" i="12"/>
  <c r="H33" i="12" s="1"/>
  <c r="F28" i="12"/>
  <c r="H28" i="12" s="1"/>
  <c r="H26" i="12"/>
  <c r="F26" i="12"/>
  <c r="F22" i="12"/>
  <c r="H22" i="12" s="1"/>
  <c r="F21" i="12"/>
  <c r="F27" i="12" s="1"/>
  <c r="H27" i="12" s="1"/>
  <c r="H20" i="12"/>
  <c r="E15" i="12"/>
  <c r="H14" i="12"/>
  <c r="H13" i="12"/>
  <c r="H12" i="12"/>
  <c r="H15" i="12" s="1"/>
  <c r="H51" i="12" s="1"/>
  <c r="F111" i="11"/>
  <c r="H111" i="11" s="1"/>
  <c r="H110" i="11"/>
  <c r="F110" i="11"/>
  <c r="F98" i="11"/>
  <c r="F89" i="11"/>
  <c r="H89" i="11" s="1"/>
  <c r="H87" i="11"/>
  <c r="F87" i="11"/>
  <c r="F81" i="11"/>
  <c r="H81" i="11" s="1"/>
  <c r="H79" i="11"/>
  <c r="F78" i="11"/>
  <c r="F80" i="11" s="1"/>
  <c r="H80" i="11" s="1"/>
  <c r="F75" i="11"/>
  <c r="F74" i="11" s="1"/>
  <c r="F73" i="11"/>
  <c r="H73" i="11" s="1"/>
  <c r="H72" i="11"/>
  <c r="F72" i="11"/>
  <c r="F79" i="11" s="1"/>
  <c r="H71" i="11"/>
  <c r="H70" i="11"/>
  <c r="F69" i="11"/>
  <c r="H69" i="11" s="1"/>
  <c r="E65" i="11"/>
  <c r="H64" i="11"/>
  <c r="H63" i="11"/>
  <c r="H62" i="11"/>
  <c r="H61" i="11"/>
  <c r="H60" i="11"/>
  <c r="H59" i="11"/>
  <c r="H58" i="11"/>
  <c r="H57" i="11"/>
  <c r="H56" i="11"/>
  <c r="H55" i="11"/>
  <c r="F46" i="11"/>
  <c r="H46" i="11" s="1"/>
  <c r="F32" i="11"/>
  <c r="H32" i="11" s="1"/>
  <c r="F29" i="11"/>
  <c r="H29" i="11" s="1"/>
  <c r="E18" i="11"/>
  <c r="H17" i="11"/>
  <c r="H16" i="11"/>
  <c r="H15" i="11"/>
  <c r="H14" i="11"/>
  <c r="F9" i="11"/>
  <c r="H45" i="10"/>
  <c r="F45" i="10"/>
  <c r="H43" i="10"/>
  <c r="F43" i="10"/>
  <c r="F29" i="10"/>
  <c r="H29" i="10" s="1"/>
  <c r="F28" i="10"/>
  <c r="H28" i="10" s="1"/>
  <c r="F27" i="10"/>
  <c r="H27" i="10" s="1"/>
  <c r="F26" i="10"/>
  <c r="H26" i="10" s="1"/>
  <c r="F21" i="10"/>
  <c r="E17" i="10"/>
  <c r="H16" i="10"/>
  <c r="H15" i="10"/>
  <c r="H14" i="10"/>
  <c r="H13" i="10"/>
  <c r="H17" i="10" s="1"/>
  <c r="F8" i="10"/>
  <c r="F7" i="10"/>
  <c r="F84" i="9"/>
  <c r="H79" i="9"/>
  <c r="F78" i="9"/>
  <c r="H78" i="9" s="1"/>
  <c r="H77" i="9"/>
  <c r="F77" i="9"/>
  <c r="H71" i="9"/>
  <c r="H70" i="9"/>
  <c r="H69" i="9"/>
  <c r="H68" i="9"/>
  <c r="H67" i="9"/>
  <c r="F54" i="9"/>
  <c r="F57" i="9" s="1"/>
  <c r="H57" i="9" s="1"/>
  <c r="F44" i="9"/>
  <c r="H44" i="9" s="1"/>
  <c r="F43" i="9"/>
  <c r="H43" i="9" s="1"/>
  <c r="F42" i="9"/>
  <c r="H42" i="9" s="1"/>
  <c r="H30" i="9"/>
  <c r="F30" i="9"/>
  <c r="F27" i="9"/>
  <c r="H27" i="9" s="1"/>
  <c r="E16" i="9"/>
  <c r="H15" i="9"/>
  <c r="H14" i="9"/>
  <c r="H13" i="9"/>
  <c r="F8" i="9"/>
  <c r="F7" i="9"/>
  <c r="F95" i="8"/>
  <c r="H95" i="8" s="1"/>
  <c r="F94" i="8"/>
  <c r="H94" i="8" s="1"/>
  <c r="F92" i="8"/>
  <c r="F82" i="8"/>
  <c r="H73" i="8"/>
  <c r="F73" i="8"/>
  <c r="H72" i="8"/>
  <c r="F72" i="8"/>
  <c r="F71" i="8"/>
  <c r="H71" i="8" s="1"/>
  <c r="F64" i="8"/>
  <c r="F61" i="8"/>
  <c r="H61" i="8" s="1"/>
  <c r="F60" i="8"/>
  <c r="F65" i="8" s="1"/>
  <c r="H65" i="8" s="1"/>
  <c r="H59" i="8"/>
  <c r="F59" i="8"/>
  <c r="H58" i="8"/>
  <c r="H57" i="8"/>
  <c r="F57" i="8"/>
  <c r="E53" i="8"/>
  <c r="H52" i="8"/>
  <c r="H53" i="8" s="1"/>
  <c r="F43" i="8"/>
  <c r="H43" i="8" s="1"/>
  <c r="F42" i="8"/>
  <c r="H42" i="8" s="1"/>
  <c r="H40" i="8"/>
  <c r="F40" i="8"/>
  <c r="F39" i="8"/>
  <c r="H39" i="8" s="1"/>
  <c r="F26" i="8"/>
  <c r="H26" i="8" s="1"/>
  <c r="E15" i="8"/>
  <c r="H14" i="8"/>
  <c r="H15" i="8" s="1"/>
  <c r="F8" i="8"/>
  <c r="F6" i="8"/>
  <c r="F108" i="7"/>
  <c r="F109" i="7" s="1"/>
  <c r="H109" i="7" s="1"/>
  <c r="H87" i="7"/>
  <c r="F87" i="7"/>
  <c r="F85" i="7"/>
  <c r="H85" i="7" s="1"/>
  <c r="F84" i="7"/>
  <c r="H84" i="7" s="1"/>
  <c r="H83" i="7"/>
  <c r="F83" i="7"/>
  <c r="H77" i="7"/>
  <c r="F77" i="7"/>
  <c r="F75" i="7"/>
  <c r="H75" i="7" s="1"/>
  <c r="F74" i="7"/>
  <c r="F71" i="7"/>
  <c r="H69" i="7"/>
  <c r="H68" i="7"/>
  <c r="H67" i="7"/>
  <c r="F67" i="7"/>
  <c r="F66" i="7"/>
  <c r="H66" i="7" s="1"/>
  <c r="H65" i="7"/>
  <c r="E60" i="7"/>
  <c r="H59" i="7"/>
  <c r="H58" i="7"/>
  <c r="H57" i="7"/>
  <c r="H56" i="7"/>
  <c r="H55" i="7"/>
  <c r="H54" i="7"/>
  <c r="E18" i="7"/>
  <c r="F7" i="7" s="1"/>
  <c r="H17" i="7"/>
  <c r="H16" i="7"/>
  <c r="H15" i="7"/>
  <c r="H14" i="7"/>
  <c r="F96" i="6"/>
  <c r="F95" i="6"/>
  <c r="H95" i="6" s="1"/>
  <c r="F94" i="6"/>
  <c r="H94" i="6" s="1"/>
  <c r="F89" i="6"/>
  <c r="H89" i="6" s="1"/>
  <c r="H84" i="6"/>
  <c r="F84" i="6"/>
  <c r="F76" i="6"/>
  <c r="H76" i="6" s="1"/>
  <c r="F75" i="6"/>
  <c r="H75" i="6" s="1"/>
  <c r="F74" i="6"/>
  <c r="H74" i="6" s="1"/>
  <c r="F71" i="6"/>
  <c r="H71" i="6" s="1"/>
  <c r="F66" i="6"/>
  <c r="H66" i="6" s="1"/>
  <c r="F65" i="6"/>
  <c r="H65" i="6" s="1"/>
  <c r="F64" i="6"/>
  <c r="H64" i="6" s="1"/>
  <c r="H63" i="6"/>
  <c r="F61" i="6"/>
  <c r="F60" i="6"/>
  <c r="H60" i="6" s="1"/>
  <c r="H59" i="6"/>
  <c r="F59" i="6"/>
  <c r="H58" i="6"/>
  <c r="F58" i="6"/>
  <c r="H57" i="6"/>
  <c r="F57" i="6"/>
  <c r="F63" i="6" s="1"/>
  <c r="F56" i="6"/>
  <c r="H56" i="6" s="1"/>
  <c r="E52" i="6"/>
  <c r="F73" i="6" s="1"/>
  <c r="H73" i="6" s="1"/>
  <c r="H51" i="6"/>
  <c r="H52" i="6" s="1"/>
  <c r="H43" i="6"/>
  <c r="F43" i="6"/>
  <c r="F42" i="6"/>
  <c r="H42" i="6" s="1"/>
  <c r="H41" i="6"/>
  <c r="F41" i="6"/>
  <c r="H40" i="6"/>
  <c r="F40" i="6"/>
  <c r="H34" i="6"/>
  <c r="F34" i="6"/>
  <c r="F32" i="6"/>
  <c r="H32" i="6" s="1"/>
  <c r="F31" i="6"/>
  <c r="H28" i="6"/>
  <c r="F28" i="6"/>
  <c r="F29" i="6" s="1"/>
  <c r="H27" i="6"/>
  <c r="H26" i="6"/>
  <c r="F26" i="6"/>
  <c r="F25" i="6"/>
  <c r="H25" i="6" s="1"/>
  <c r="H24" i="6"/>
  <c r="F24" i="6"/>
  <c r="H23" i="6"/>
  <c r="E18" i="6"/>
  <c r="F22" i="6" s="1"/>
  <c r="H22" i="6" s="1"/>
  <c r="H17" i="6"/>
  <c r="H16" i="6"/>
  <c r="H15" i="6"/>
  <c r="H14" i="6"/>
  <c r="F9" i="6"/>
  <c r="F7" i="6"/>
  <c r="F140" i="5"/>
  <c r="H140" i="5" s="1"/>
  <c r="H139" i="5"/>
  <c r="F139" i="5"/>
  <c r="F119" i="5"/>
  <c r="H119" i="5" s="1"/>
  <c r="H118" i="5"/>
  <c r="F118" i="5"/>
  <c r="H117" i="5"/>
  <c r="F117" i="5"/>
  <c r="H115" i="5"/>
  <c r="F115" i="5"/>
  <c r="F116" i="5" s="1"/>
  <c r="H116" i="5" s="1"/>
  <c r="F108" i="5"/>
  <c r="H108" i="5" s="1"/>
  <c r="F107" i="5"/>
  <c r="H107" i="5" s="1"/>
  <c r="F101" i="5"/>
  <c r="H101" i="5" s="1"/>
  <c r="F100" i="5"/>
  <c r="H100" i="5" s="1"/>
  <c r="F99" i="5"/>
  <c r="H99" i="5" s="1"/>
  <c r="H95" i="5"/>
  <c r="F95" i="5"/>
  <c r="H94" i="5"/>
  <c r="F94" i="5"/>
  <c r="F93" i="5"/>
  <c r="H93" i="5" s="1"/>
  <c r="H92" i="5"/>
  <c r="E87" i="5"/>
  <c r="F91" i="5" s="1"/>
  <c r="H91" i="5" s="1"/>
  <c r="H86" i="5"/>
  <c r="H85" i="5"/>
  <c r="H84" i="5"/>
  <c r="H71" i="5"/>
  <c r="F71" i="5"/>
  <c r="F61" i="5"/>
  <c r="H61" i="5" s="1"/>
  <c r="F60" i="5"/>
  <c r="H60" i="5" s="1"/>
  <c r="E46" i="5"/>
  <c r="H45" i="5"/>
  <c r="H46" i="5" s="1"/>
  <c r="H37" i="5"/>
  <c r="F37" i="5"/>
  <c r="F36" i="5"/>
  <c r="H36" i="5" s="1"/>
  <c r="F35" i="5"/>
  <c r="H35" i="5" s="1"/>
  <c r="H38" i="5" s="1"/>
  <c r="F30" i="5"/>
  <c r="H30" i="5" s="1"/>
  <c r="H29" i="5"/>
  <c r="F29" i="5"/>
  <c r="H28" i="5"/>
  <c r="F28" i="5"/>
  <c r="H24" i="5"/>
  <c r="F24" i="5"/>
  <c r="H23" i="5"/>
  <c r="F23" i="5"/>
  <c r="H22" i="5"/>
  <c r="E17" i="5"/>
  <c r="H16" i="5"/>
  <c r="H15" i="5"/>
  <c r="H14" i="5"/>
  <c r="H17" i="5" s="1"/>
  <c r="F6" i="5"/>
  <c r="G49" i="4"/>
  <c r="G48" i="4"/>
  <c r="G47" i="4"/>
  <c r="G36" i="4"/>
  <c r="G34" i="4"/>
  <c r="G29" i="4"/>
  <c r="G32" i="4" s="1"/>
  <c r="G25" i="4"/>
  <c r="G22" i="4"/>
  <c r="G19" i="4"/>
  <c r="G27" i="4" s="1"/>
  <c r="G12" i="4"/>
  <c r="G11" i="4"/>
  <c r="G7" i="4"/>
  <c r="F215" i="3"/>
  <c r="H215" i="3" s="1"/>
  <c r="H214" i="3"/>
  <c r="F214" i="3"/>
  <c r="F205" i="3"/>
  <c r="H205" i="3" s="1"/>
  <c r="F204" i="3"/>
  <c r="H204" i="3" s="1"/>
  <c r="F203" i="3"/>
  <c r="H203" i="3" s="1"/>
  <c r="F202" i="3"/>
  <c r="H193" i="3"/>
  <c r="H188" i="3"/>
  <c r="H186" i="3"/>
  <c r="F186" i="3"/>
  <c r="F193" i="3" s="1"/>
  <c r="F194" i="3" s="1"/>
  <c r="H194" i="3" s="1"/>
  <c r="H180" i="3"/>
  <c r="H179" i="3"/>
  <c r="H178" i="3"/>
  <c r="H177" i="3"/>
  <c r="H176" i="3"/>
  <c r="F169" i="3"/>
  <c r="H169" i="3" s="1"/>
  <c r="H167" i="3"/>
  <c r="F167" i="3"/>
  <c r="F168" i="3" s="1"/>
  <c r="H168" i="3" s="1"/>
  <c r="H166" i="3"/>
  <c r="F166" i="3"/>
  <c r="H165" i="3"/>
  <c r="F165" i="3"/>
  <c r="H157" i="3"/>
  <c r="F157" i="3"/>
  <c r="F156" i="3"/>
  <c r="H156" i="3" s="1"/>
  <c r="F149" i="3"/>
  <c r="H149" i="3" s="1"/>
  <c r="F146" i="3"/>
  <c r="H146" i="3" s="1"/>
  <c r="F145" i="3"/>
  <c r="F150" i="3" s="1"/>
  <c r="H150" i="3" s="1"/>
  <c r="H144" i="3"/>
  <c r="F144" i="3"/>
  <c r="H143" i="3"/>
  <c r="F143" i="3"/>
  <c r="H142" i="3"/>
  <c r="H141" i="3"/>
  <c r="E137" i="3"/>
  <c r="F141" i="3" s="1"/>
  <c r="H136" i="3"/>
  <c r="H135" i="3"/>
  <c r="H134" i="3"/>
  <c r="H133" i="3"/>
  <c r="H132" i="3"/>
  <c r="H131" i="3"/>
  <c r="H130" i="3"/>
  <c r="H129" i="3"/>
  <c r="H128" i="3"/>
  <c r="H127" i="3"/>
  <c r="H119" i="3"/>
  <c r="F119" i="3"/>
  <c r="F117" i="3"/>
  <c r="H117" i="3" s="1"/>
  <c r="H116" i="3"/>
  <c r="F116" i="3"/>
  <c r="H110" i="3"/>
  <c r="F109" i="3"/>
  <c r="H109" i="3" s="1"/>
  <c r="F108" i="3"/>
  <c r="H108" i="3" s="1"/>
  <c r="H107" i="3"/>
  <c r="F107" i="3"/>
  <c r="H103" i="3"/>
  <c r="F102" i="3"/>
  <c r="H102" i="3" s="1"/>
  <c r="H101" i="3"/>
  <c r="F101" i="3"/>
  <c r="H100" i="3"/>
  <c r="H99" i="3"/>
  <c r="F99" i="3"/>
  <c r="E93" i="3"/>
  <c r="F98" i="3" s="1"/>
  <c r="H98" i="3" s="1"/>
  <c r="H92" i="3"/>
  <c r="H91" i="3"/>
  <c r="H90" i="3"/>
  <c r="F82" i="3"/>
  <c r="H82" i="3" s="1"/>
  <c r="F81" i="3"/>
  <c r="H81" i="3" s="1"/>
  <c r="H80" i="3"/>
  <c r="F80" i="3"/>
  <c r="H79" i="3"/>
  <c r="F79" i="3"/>
  <c r="F76" i="3"/>
  <c r="H76" i="3" s="1"/>
  <c r="F69" i="3"/>
  <c r="H69" i="3" s="1"/>
  <c r="F68" i="3"/>
  <c r="F67" i="3"/>
  <c r="H67" i="3" s="1"/>
  <c r="F66" i="3"/>
  <c r="H66" i="3" s="1"/>
  <c r="F65" i="3"/>
  <c r="H65" i="3" s="1"/>
  <c r="H63" i="3"/>
  <c r="F62" i="3"/>
  <c r="H62" i="3" s="1"/>
  <c r="F61" i="3"/>
  <c r="F78" i="3" s="1"/>
  <c r="H78" i="3" s="1"/>
  <c r="H60" i="3"/>
  <c r="F60" i="3"/>
  <c r="E56" i="3"/>
  <c r="F63" i="3" s="1"/>
  <c r="H55" i="3"/>
  <c r="H56" i="3" s="1"/>
  <c r="F47" i="3"/>
  <c r="H47" i="3" s="1"/>
  <c r="F46" i="3"/>
  <c r="H46" i="3" s="1"/>
  <c r="H45" i="3"/>
  <c r="F45" i="3"/>
  <c r="H44" i="3"/>
  <c r="F44" i="3"/>
  <c r="F43" i="3"/>
  <c r="H43" i="3" s="1"/>
  <c r="F40" i="3"/>
  <c r="H35" i="3"/>
  <c r="H33" i="3"/>
  <c r="F33" i="3"/>
  <c r="F32" i="3"/>
  <c r="H32" i="3" s="1"/>
  <c r="F24" i="3"/>
  <c r="H24" i="3" s="1"/>
  <c r="F22" i="3"/>
  <c r="H22" i="3" s="1"/>
  <c r="E18" i="3"/>
  <c r="F29" i="3" s="1"/>
  <c r="H29" i="3" s="1"/>
  <c r="H17" i="3"/>
  <c r="H16" i="3"/>
  <c r="F11" i="3"/>
  <c r="F8" i="3"/>
  <c r="F7" i="3"/>
  <c r="F169" i="2"/>
  <c r="H169" i="2" s="1"/>
  <c r="F142" i="2"/>
  <c r="H136" i="2"/>
  <c r="H135" i="2"/>
  <c r="H134" i="2"/>
  <c r="H133" i="2"/>
  <c r="H132" i="2"/>
  <c r="E118" i="2"/>
  <c r="F122" i="2" s="1"/>
  <c r="H117" i="2"/>
  <c r="H116" i="2"/>
  <c r="H115" i="2"/>
  <c r="H114" i="2"/>
  <c r="H113" i="2"/>
  <c r="H112" i="2"/>
  <c r="F104" i="2"/>
  <c r="H104" i="2" s="1"/>
  <c r="H103" i="2"/>
  <c r="F103" i="2"/>
  <c r="H102" i="2"/>
  <c r="H97" i="2"/>
  <c r="F96" i="2"/>
  <c r="H96" i="2" s="1"/>
  <c r="H95" i="2"/>
  <c r="F95" i="2"/>
  <c r="F97" i="2" s="1"/>
  <c r="F92" i="2"/>
  <c r="F93" i="2" s="1"/>
  <c r="F91" i="2"/>
  <c r="H91" i="2" s="1"/>
  <c r="H90" i="2"/>
  <c r="F90" i="2"/>
  <c r="H89" i="2"/>
  <c r="F88" i="2"/>
  <c r="H88" i="2" s="1"/>
  <c r="H86" i="2"/>
  <c r="F86" i="2"/>
  <c r="F87" i="2" s="1"/>
  <c r="H87" i="2" s="1"/>
  <c r="E81" i="2"/>
  <c r="F102" i="2" s="1"/>
  <c r="H80" i="2"/>
  <c r="H79" i="2"/>
  <c r="H81" i="2" s="1"/>
  <c r="H73" i="2"/>
  <c r="F73" i="2"/>
  <c r="F71" i="2"/>
  <c r="H71" i="2" s="1"/>
  <c r="E55" i="2"/>
  <c r="F72" i="2" s="1"/>
  <c r="H72" i="2" s="1"/>
  <c r="H54" i="2"/>
  <c r="H55" i="2" s="1"/>
  <c r="F43" i="2"/>
  <c r="H43" i="2" s="1"/>
  <c r="H41" i="2"/>
  <c r="F41" i="2"/>
  <c r="F38" i="2"/>
  <c r="F46" i="2" s="1"/>
  <c r="H46" i="2" s="1"/>
  <c r="H31" i="2"/>
  <c r="F30" i="2"/>
  <c r="H30" i="2" s="1"/>
  <c r="H28" i="2"/>
  <c r="F28" i="2"/>
  <c r="F21" i="2"/>
  <c r="H21" i="2" s="1"/>
  <c r="E17" i="2"/>
  <c r="H16" i="2"/>
  <c r="H17" i="2" s="1"/>
  <c r="F9" i="2"/>
  <c r="F6" i="2"/>
  <c r="G53" i="15" l="1"/>
  <c r="G142" i="13"/>
  <c r="G100" i="13"/>
  <c r="G79" i="13"/>
  <c r="G65" i="13"/>
  <c r="G69" i="13" s="1"/>
  <c r="G70" i="13" s="1"/>
  <c r="G31" i="13"/>
  <c r="G10" i="13"/>
  <c r="G21" i="13" s="1"/>
  <c r="H36" i="12"/>
  <c r="H54" i="12" s="1"/>
  <c r="H65" i="11"/>
  <c r="H119" i="11" s="1"/>
  <c r="H18" i="11"/>
  <c r="H72" i="9"/>
  <c r="H16" i="9"/>
  <c r="H74" i="8"/>
  <c r="H60" i="7"/>
  <c r="H18" i="7"/>
  <c r="H87" i="5"/>
  <c r="G50" i="4"/>
  <c r="G38" i="4"/>
  <c r="G17" i="4"/>
  <c r="G39" i="4" s="1"/>
  <c r="G40" i="4" s="1"/>
  <c r="G41" i="4" s="1"/>
  <c r="H195" i="3"/>
  <c r="H181" i="3"/>
  <c r="H233" i="3" s="1"/>
  <c r="H234" i="3" s="1"/>
  <c r="H93" i="3"/>
  <c r="H18" i="3"/>
  <c r="H137" i="2"/>
  <c r="H186" i="2" s="1"/>
  <c r="H187" i="2" s="1"/>
  <c r="H118" i="2"/>
  <c r="H198" i="2" s="1"/>
  <c r="H105" i="2"/>
  <c r="H74" i="11"/>
  <c r="F76" i="11"/>
  <c r="G51" i="4"/>
  <c r="G52" i="4" s="1"/>
  <c r="B9" i="18"/>
  <c r="G41" i="13"/>
  <c r="G47" i="13" s="1"/>
  <c r="H224" i="3"/>
  <c r="H93" i="2"/>
  <c r="F94" i="2"/>
  <c r="H94" i="2" s="1"/>
  <c r="G158" i="13"/>
  <c r="G91" i="13"/>
  <c r="G92" i="13" s="1"/>
  <c r="C19" i="18" s="1"/>
  <c r="F30" i="6"/>
  <c r="H30" i="6" s="1"/>
  <c r="H29" i="6"/>
  <c r="B8" i="18"/>
  <c r="H8" i="9"/>
  <c r="H99" i="9"/>
  <c r="F170" i="2"/>
  <c r="H170" i="2" s="1"/>
  <c r="F85" i="9"/>
  <c r="H85" i="9" s="1"/>
  <c r="H84" i="9"/>
  <c r="F84" i="8"/>
  <c r="H84" i="8" s="1"/>
  <c r="F83" i="8"/>
  <c r="H83" i="8" s="1"/>
  <c r="F86" i="8"/>
  <c r="H86" i="8" s="1"/>
  <c r="F29" i="7"/>
  <c r="H29" i="7" s="1"/>
  <c r="F85" i="8"/>
  <c r="H85" i="8" s="1"/>
  <c r="F87" i="8"/>
  <c r="H87" i="8" s="1"/>
  <c r="F45" i="2"/>
  <c r="H45" i="2" s="1"/>
  <c r="F44" i="2"/>
  <c r="H44" i="2" s="1"/>
  <c r="F32" i="2"/>
  <c r="H32" i="2" s="1"/>
  <c r="F157" i="2"/>
  <c r="F42" i="2"/>
  <c r="H42" i="2" s="1"/>
  <c r="F39" i="2"/>
  <c r="H142" i="2"/>
  <c r="F143" i="2"/>
  <c r="H143" i="2" s="1"/>
  <c r="F148" i="2"/>
  <c r="F31" i="7"/>
  <c r="H31" i="7" s="1"/>
  <c r="F62" i="8"/>
  <c r="H68" i="10"/>
  <c r="H21" i="12"/>
  <c r="G143" i="13"/>
  <c r="G144" i="13" s="1"/>
  <c r="C22" i="18" s="1"/>
  <c r="B22" i="18"/>
  <c r="H147" i="5"/>
  <c r="H117" i="7"/>
  <c r="F30" i="3"/>
  <c r="H30" i="3" s="1"/>
  <c r="F28" i="3"/>
  <c r="H28" i="3" s="1"/>
  <c r="F26" i="3"/>
  <c r="H26" i="3" s="1"/>
  <c r="F31" i="3"/>
  <c r="F27" i="3"/>
  <c r="H27" i="3" s="1"/>
  <c r="F25" i="3"/>
  <c r="H25" i="3" s="1"/>
  <c r="F147" i="3"/>
  <c r="H82" i="8"/>
  <c r="F106" i="7"/>
  <c r="F6" i="7"/>
  <c r="F8" i="7" s="1"/>
  <c r="F70" i="7"/>
  <c r="F82" i="7"/>
  <c r="H82" i="7" s="1"/>
  <c r="H88" i="7" s="1"/>
  <c r="F64" i="7"/>
  <c r="H64" i="7" s="1"/>
  <c r="H60" i="8"/>
  <c r="H38" i="2"/>
  <c r="F30" i="7"/>
  <c r="F100" i="11"/>
  <c r="H100" i="11" s="1"/>
  <c r="F99" i="11"/>
  <c r="H99" i="11" s="1"/>
  <c r="H98" i="11"/>
  <c r="F103" i="11"/>
  <c r="H103" i="11" s="1"/>
  <c r="F102" i="11"/>
  <c r="H102" i="11" s="1"/>
  <c r="F101" i="11"/>
  <c r="H101" i="11" s="1"/>
  <c r="H74" i="2"/>
  <c r="F97" i="6"/>
  <c r="H97" i="6" s="1"/>
  <c r="H96" i="6"/>
  <c r="H98" i="6" s="1"/>
  <c r="H8" i="6" s="1"/>
  <c r="F23" i="2"/>
  <c r="H23" i="2" s="1"/>
  <c r="H92" i="2"/>
  <c r="F34" i="3"/>
  <c r="H34" i="3" s="1"/>
  <c r="H170" i="3"/>
  <c r="F41" i="8"/>
  <c r="H41" i="8" s="1"/>
  <c r="F19" i="8"/>
  <c r="F36" i="8"/>
  <c r="F21" i="8"/>
  <c r="H21" i="8" s="1"/>
  <c r="F9" i="8"/>
  <c r="F29" i="8"/>
  <c r="H29" i="8" s="1"/>
  <c r="F7" i="8"/>
  <c r="F31" i="11"/>
  <c r="F23" i="11"/>
  <c r="F30" i="11"/>
  <c r="H30" i="11" s="1"/>
  <c r="F22" i="11"/>
  <c r="F40" i="11"/>
  <c r="H40" i="11" s="1"/>
  <c r="F7" i="11"/>
  <c r="F28" i="11"/>
  <c r="H28" i="11" s="1"/>
  <c r="F45" i="11"/>
  <c r="H45" i="11" s="1"/>
  <c r="F24" i="11"/>
  <c r="H24" i="11" s="1"/>
  <c r="F44" i="11"/>
  <c r="H44" i="11" s="1"/>
  <c r="F25" i="11"/>
  <c r="F43" i="11"/>
  <c r="H43" i="11" s="1"/>
  <c r="F33" i="6"/>
  <c r="H33" i="6" s="1"/>
  <c r="H31" i="6"/>
  <c r="G81" i="13"/>
  <c r="H108" i="7"/>
  <c r="H90" i="9"/>
  <c r="F61" i="2"/>
  <c r="H61" i="2" s="1"/>
  <c r="F7" i="2"/>
  <c r="F11" i="2" s="1"/>
  <c r="F167" i="2" s="1"/>
  <c r="F56" i="9"/>
  <c r="H56" i="9" s="1"/>
  <c r="F55" i="9"/>
  <c r="H55" i="9" s="1"/>
  <c r="H54" i="9"/>
  <c r="F59" i="9"/>
  <c r="H59" i="9" s="1"/>
  <c r="F58" i="9"/>
  <c r="H58" i="9" s="1"/>
  <c r="F59" i="2"/>
  <c r="F70" i="3"/>
  <c r="H70" i="3" s="1"/>
  <c r="H68" i="3"/>
  <c r="H177" i="2"/>
  <c r="F22" i="2"/>
  <c r="H202" i="3"/>
  <c r="F207" i="3"/>
  <c r="H207" i="3" s="1"/>
  <c r="F206" i="3"/>
  <c r="H206" i="3" s="1"/>
  <c r="F68" i="5"/>
  <c r="F75" i="5"/>
  <c r="H75" i="5" s="1"/>
  <c r="F7" i="5"/>
  <c r="F127" i="5"/>
  <c r="F58" i="5"/>
  <c r="H58" i="5" s="1"/>
  <c r="F74" i="5"/>
  <c r="H74" i="5" s="1"/>
  <c r="F73" i="5"/>
  <c r="H73" i="5" s="1"/>
  <c r="F72" i="5"/>
  <c r="H72" i="5" s="1"/>
  <c r="F9" i="5"/>
  <c r="F53" i="5"/>
  <c r="H53" i="5" s="1"/>
  <c r="F86" i="7"/>
  <c r="H86" i="7" s="1"/>
  <c r="H71" i="7"/>
  <c r="H104" i="8"/>
  <c r="F88" i="11"/>
  <c r="H88" i="11" s="1"/>
  <c r="H75" i="11"/>
  <c r="F158" i="3"/>
  <c r="H158" i="3" s="1"/>
  <c r="H159" i="3" s="1"/>
  <c r="H247" i="3" s="1"/>
  <c r="H145" i="3"/>
  <c r="F151" i="3"/>
  <c r="H151" i="3" s="1"/>
  <c r="H156" i="5"/>
  <c r="F76" i="7"/>
  <c r="H76" i="7" s="1"/>
  <c r="H74" i="7"/>
  <c r="F106" i="5"/>
  <c r="H106" i="5" s="1"/>
  <c r="H109" i="5" s="1"/>
  <c r="H158" i="5" s="1"/>
  <c r="F96" i="5"/>
  <c r="F23" i="3"/>
  <c r="H23" i="3" s="1"/>
  <c r="F28" i="7"/>
  <c r="H28" i="7" s="1"/>
  <c r="F27" i="7"/>
  <c r="H27" i="7" s="1"/>
  <c r="F45" i="7"/>
  <c r="H45" i="7" s="1"/>
  <c r="F39" i="7"/>
  <c r="H39" i="7" s="1"/>
  <c r="F24" i="7"/>
  <c r="H24" i="7" s="1"/>
  <c r="F23" i="7"/>
  <c r="F44" i="7"/>
  <c r="H44" i="7" s="1"/>
  <c r="F43" i="7"/>
  <c r="H43" i="7" s="1"/>
  <c r="F25" i="7"/>
  <c r="H25" i="7" s="1"/>
  <c r="F42" i="7"/>
  <c r="H42" i="7" s="1"/>
  <c r="F22" i="7"/>
  <c r="G127" i="13"/>
  <c r="F104" i="3"/>
  <c r="F115" i="3"/>
  <c r="H115" i="3" s="1"/>
  <c r="H120" i="3" s="1"/>
  <c r="F212" i="3"/>
  <c r="F6" i="3"/>
  <c r="F10" i="3" s="1"/>
  <c r="H92" i="8"/>
  <c r="F93" i="8"/>
  <c r="H93" i="8" s="1"/>
  <c r="F41" i="3"/>
  <c r="H41" i="3" s="1"/>
  <c r="F42" i="3"/>
  <c r="H42" i="3" s="1"/>
  <c r="H40" i="3"/>
  <c r="H18" i="6"/>
  <c r="K12" i="15"/>
  <c r="F77" i="3"/>
  <c r="H77" i="3" s="1"/>
  <c r="H83" i="3" s="1"/>
  <c r="H61" i="3"/>
  <c r="H137" i="3"/>
  <c r="F51" i="5"/>
  <c r="F96" i="7"/>
  <c r="F37" i="9"/>
  <c r="F6" i="9"/>
  <c r="F22" i="9"/>
  <c r="H22" i="9" s="1"/>
  <c r="B10" i="18"/>
  <c r="G22" i="13"/>
  <c r="G23" i="13" s="1"/>
  <c r="C10" i="18" s="1"/>
  <c r="F31" i="10"/>
  <c r="H31" i="10" s="1"/>
  <c r="F23" i="10"/>
  <c r="H23" i="10" s="1"/>
  <c r="F41" i="10"/>
  <c r="H41" i="10" s="1"/>
  <c r="F56" i="10"/>
  <c r="F38" i="10"/>
  <c r="G31" i="14"/>
  <c r="G38" i="14" s="1"/>
  <c r="F20" i="9"/>
  <c r="F30" i="10"/>
  <c r="F22" i="10"/>
  <c r="H22" i="10" s="1"/>
  <c r="H21" i="10"/>
  <c r="F24" i="10"/>
  <c r="H24" i="10" s="1"/>
  <c r="F33" i="10"/>
  <c r="H33" i="10" s="1"/>
  <c r="G54" i="15"/>
  <c r="F118" i="3"/>
  <c r="H118" i="3" s="1"/>
  <c r="F39" i="6"/>
  <c r="H39" i="6" s="1"/>
  <c r="H44" i="6" s="1"/>
  <c r="F40" i="9"/>
  <c r="H40" i="9" s="1"/>
  <c r="F42" i="10"/>
  <c r="H42" i="10" s="1"/>
  <c r="K53" i="15"/>
  <c r="F25" i="10"/>
  <c r="H25" i="10" s="1"/>
  <c r="F43" i="12"/>
  <c r="H43" i="12" s="1"/>
  <c r="F7" i="12"/>
  <c r="F6" i="12"/>
  <c r="F44" i="12"/>
  <c r="H44" i="12" s="1"/>
  <c r="H122" i="2"/>
  <c r="F123" i="2"/>
  <c r="H120" i="5"/>
  <c r="F41" i="9"/>
  <c r="H41" i="9" s="1"/>
  <c r="F6" i="11"/>
  <c r="F8" i="11" s="1"/>
  <c r="F86" i="11"/>
  <c r="H86" i="11" s="1"/>
  <c r="F108" i="11"/>
  <c r="I53" i="15"/>
  <c r="F187" i="3"/>
  <c r="H187" i="3" s="1"/>
  <c r="H189" i="3" s="1"/>
  <c r="H196" i="3" s="1"/>
  <c r="H239" i="3" s="1"/>
  <c r="H240" i="3" s="1"/>
  <c r="F137" i="5"/>
  <c r="F25" i="5"/>
  <c r="F8" i="5"/>
  <c r="F21" i="5"/>
  <c r="H21" i="5" s="1"/>
  <c r="F62" i="6"/>
  <c r="H62" i="6" s="1"/>
  <c r="H61" i="6"/>
  <c r="H67" i="6" s="1"/>
  <c r="F87" i="6"/>
  <c r="H87" i="6" s="1"/>
  <c r="F86" i="6"/>
  <c r="H86" i="6" s="1"/>
  <c r="F88" i="6"/>
  <c r="H88" i="6" s="1"/>
  <c r="F85" i="6"/>
  <c r="H85" i="6" s="1"/>
  <c r="F44" i="10"/>
  <c r="H44" i="10" s="1"/>
  <c r="H78" i="11"/>
  <c r="F19" i="12"/>
  <c r="F64" i="3"/>
  <c r="H64" i="3" s="1"/>
  <c r="F71" i="3"/>
  <c r="H71" i="3" s="1"/>
  <c r="F66" i="8"/>
  <c r="H66" i="8" s="1"/>
  <c r="H64" i="8"/>
  <c r="H80" i="9"/>
  <c r="D31" i="16"/>
  <c r="C20" i="17" s="1"/>
  <c r="F72" i="6"/>
  <c r="H72" i="6" s="1"/>
  <c r="H77" i="6" s="1"/>
  <c r="H47" i="12" l="1"/>
  <c r="H90" i="11"/>
  <c r="H86" i="9"/>
  <c r="M16" i="18" s="1"/>
  <c r="H90" i="6"/>
  <c r="H79" i="6"/>
  <c r="H7" i="6" s="1"/>
  <c r="H35" i="6"/>
  <c r="H106" i="6" s="1"/>
  <c r="C9" i="18"/>
  <c r="C17" i="17"/>
  <c r="F54" i="4"/>
  <c r="H9" i="3"/>
  <c r="H72" i="3"/>
  <c r="H85" i="3" s="1"/>
  <c r="H8" i="3" s="1"/>
  <c r="H9" i="2"/>
  <c r="H98" i="2"/>
  <c r="H107" i="2" s="1"/>
  <c r="H8" i="2" s="1"/>
  <c r="H241" i="3"/>
  <c r="H242" i="3" s="1"/>
  <c r="C8" i="18"/>
  <c r="F55" i="4"/>
  <c r="G48" i="13"/>
  <c r="G49" i="13" s="1"/>
  <c r="C15" i="18" s="1"/>
  <c r="B15" i="18"/>
  <c r="H36" i="8"/>
  <c r="F38" i="8"/>
  <c r="H38" i="8" s="1"/>
  <c r="F37" i="8"/>
  <c r="H37" i="8" s="1"/>
  <c r="H62" i="8"/>
  <c r="F63" i="8"/>
  <c r="H63" i="8" s="1"/>
  <c r="F138" i="5"/>
  <c r="H138" i="5" s="1"/>
  <c r="H137" i="5"/>
  <c r="F57" i="10"/>
  <c r="H57" i="10" s="1"/>
  <c r="F59" i="10"/>
  <c r="H59" i="10" s="1"/>
  <c r="H56" i="10"/>
  <c r="F61" i="10"/>
  <c r="H61" i="10" s="1"/>
  <c r="F60" i="10"/>
  <c r="H60" i="10" s="1"/>
  <c r="F58" i="10"/>
  <c r="H58" i="10" s="1"/>
  <c r="F48" i="3"/>
  <c r="H48" i="3" s="1"/>
  <c r="H49" i="3" s="1"/>
  <c r="H227" i="3" s="1"/>
  <c r="H31" i="3"/>
  <c r="H36" i="3" s="1"/>
  <c r="H60" i="9"/>
  <c r="H144" i="2"/>
  <c r="F40" i="2"/>
  <c r="H40" i="2" s="1"/>
  <c r="H39" i="2"/>
  <c r="H100" i="9"/>
  <c r="H101" i="9" s="1"/>
  <c r="H108" i="6"/>
  <c r="H46" i="6"/>
  <c r="H6" i="6"/>
  <c r="H105" i="6"/>
  <c r="F168" i="2"/>
  <c r="H168" i="2" s="1"/>
  <c r="H167" i="2"/>
  <c r="F26" i="11"/>
  <c r="H26" i="11" s="1"/>
  <c r="F39" i="11"/>
  <c r="H22" i="11"/>
  <c r="F34" i="11"/>
  <c r="H34" i="11" s="1"/>
  <c r="F47" i="11"/>
  <c r="H47" i="11" s="1"/>
  <c r="H70" i="7"/>
  <c r="F72" i="7"/>
  <c r="L11" i="18"/>
  <c r="M11" i="18" s="1"/>
  <c r="H121" i="5"/>
  <c r="H164" i="5" s="1"/>
  <c r="H165" i="5" s="1"/>
  <c r="H23" i="7"/>
  <c r="F41" i="7"/>
  <c r="H41" i="7" s="1"/>
  <c r="F76" i="5"/>
  <c r="H76" i="5" s="1"/>
  <c r="F70" i="5"/>
  <c r="H70" i="5" s="1"/>
  <c r="F69" i="5"/>
  <c r="H69" i="5" s="1"/>
  <c r="H68" i="5"/>
  <c r="F161" i="2"/>
  <c r="H161" i="2" s="1"/>
  <c r="F160" i="2"/>
  <c r="H160" i="2" s="1"/>
  <c r="F158" i="2"/>
  <c r="H158" i="2" s="1"/>
  <c r="H157" i="2"/>
  <c r="F10" i="2"/>
  <c r="F162" i="2"/>
  <c r="H162" i="2" s="1"/>
  <c r="F159" i="2"/>
  <c r="H159" i="2" s="1"/>
  <c r="H188" i="2"/>
  <c r="H189" i="2" s="1"/>
  <c r="L16" i="18"/>
  <c r="H87" i="9"/>
  <c r="H104" i="9" s="1"/>
  <c r="H105" i="9" s="1"/>
  <c r="H212" i="3"/>
  <c r="F213" i="3"/>
  <c r="H213" i="3" s="1"/>
  <c r="F27" i="11"/>
  <c r="H27" i="11" s="1"/>
  <c r="H25" i="11"/>
  <c r="F40" i="10"/>
  <c r="H40" i="10" s="1"/>
  <c r="F39" i="10"/>
  <c r="H39" i="10" s="1"/>
  <c r="H38" i="10"/>
  <c r="F105" i="3"/>
  <c r="H104" i="3"/>
  <c r="F60" i="2"/>
  <c r="F64" i="2"/>
  <c r="H59" i="2"/>
  <c r="H148" i="2"/>
  <c r="F149" i="2"/>
  <c r="H149" i="2" s="1"/>
  <c r="G159" i="13"/>
  <c r="G160" i="13" s="1"/>
  <c r="G55" i="15"/>
  <c r="G56" i="15" s="1"/>
  <c r="G10" i="17" s="1"/>
  <c r="F42" i="11"/>
  <c r="H42" i="11" s="1"/>
  <c r="H23" i="11"/>
  <c r="F107" i="7"/>
  <c r="H107" i="7" s="1"/>
  <c r="H106" i="7"/>
  <c r="F124" i="2"/>
  <c r="H124" i="2" s="1"/>
  <c r="H123" i="2"/>
  <c r="H31" i="11"/>
  <c r="F33" i="11"/>
  <c r="H33" i="11" s="1"/>
  <c r="F101" i="7"/>
  <c r="H101" i="7" s="1"/>
  <c r="F99" i="7"/>
  <c r="H99" i="7" s="1"/>
  <c r="F98" i="7"/>
  <c r="H98" i="7" s="1"/>
  <c r="F100" i="7"/>
  <c r="H100" i="7" s="1"/>
  <c r="F97" i="7"/>
  <c r="H97" i="7" s="1"/>
  <c r="F9" i="7"/>
  <c r="H96" i="7"/>
  <c r="G39" i="14"/>
  <c r="G40" i="14" s="1"/>
  <c r="C16" i="17" s="1"/>
  <c r="H7" i="12"/>
  <c r="K23" i="18"/>
  <c r="H48" i="12"/>
  <c r="H53" i="12" s="1"/>
  <c r="F52" i="5"/>
  <c r="H51" i="5"/>
  <c r="H245" i="3"/>
  <c r="G128" i="13"/>
  <c r="B21" i="18"/>
  <c r="G129" i="13"/>
  <c r="C21" i="18" s="1"/>
  <c r="F32" i="7"/>
  <c r="H32" i="7" s="1"/>
  <c r="H30" i="7"/>
  <c r="F109" i="11"/>
  <c r="H109" i="11" s="1"/>
  <c r="H108" i="11"/>
  <c r="H208" i="3"/>
  <c r="H88" i="8"/>
  <c r="F46" i="10"/>
  <c r="H46" i="10" s="1"/>
  <c r="H30" i="10"/>
  <c r="F32" i="10"/>
  <c r="H32" i="10" s="1"/>
  <c r="H101" i="6"/>
  <c r="H9" i="6"/>
  <c r="F25" i="9"/>
  <c r="H25" i="9" s="1"/>
  <c r="F32" i="9"/>
  <c r="H32" i="9" s="1"/>
  <c r="F24" i="9"/>
  <c r="H24" i="9" s="1"/>
  <c r="F21" i="9"/>
  <c r="H21" i="9" s="1"/>
  <c r="F23" i="9"/>
  <c r="H23" i="9" s="1"/>
  <c r="H20" i="9"/>
  <c r="F26" i="9"/>
  <c r="H26" i="9" s="1"/>
  <c r="F29" i="9"/>
  <c r="F28" i="9"/>
  <c r="H28" i="9" s="1"/>
  <c r="H96" i="5"/>
  <c r="F97" i="5"/>
  <c r="H104" i="11"/>
  <c r="F148" i="3"/>
  <c r="H148" i="3" s="1"/>
  <c r="H147" i="3"/>
  <c r="H152" i="3" s="1"/>
  <c r="H246" i="3" s="1"/>
  <c r="H25" i="5"/>
  <c r="F26" i="5"/>
  <c r="F28" i="8"/>
  <c r="F20" i="8"/>
  <c r="H20" i="8" s="1"/>
  <c r="F27" i="8"/>
  <c r="H27" i="8" s="1"/>
  <c r="F24" i="8"/>
  <c r="H24" i="8" s="1"/>
  <c r="F23" i="8"/>
  <c r="H23" i="8" s="1"/>
  <c r="F31" i="8"/>
  <c r="H31" i="8" s="1"/>
  <c r="F22" i="8"/>
  <c r="H22" i="8" s="1"/>
  <c r="H19" i="8"/>
  <c r="F25" i="8"/>
  <c r="H25" i="8" s="1"/>
  <c r="F46" i="7"/>
  <c r="H46" i="7" s="1"/>
  <c r="F38" i="7"/>
  <c r="F33" i="7"/>
  <c r="H33" i="7" s="1"/>
  <c r="H22" i="7"/>
  <c r="F26" i="7"/>
  <c r="H26" i="7" s="1"/>
  <c r="M7" i="18"/>
  <c r="L7" i="18"/>
  <c r="H171" i="3"/>
  <c r="H253" i="3" s="1"/>
  <c r="F7" i="18" s="1"/>
  <c r="F23" i="12"/>
  <c r="H19" i="12"/>
  <c r="F132" i="5"/>
  <c r="H132" i="5" s="1"/>
  <c r="F131" i="5"/>
  <c r="H131" i="5" s="1"/>
  <c r="F130" i="5"/>
  <c r="H130" i="5" s="1"/>
  <c r="F129" i="5"/>
  <c r="H129" i="5" s="1"/>
  <c r="F128" i="5"/>
  <c r="H128" i="5" s="1"/>
  <c r="H127" i="5"/>
  <c r="G154" i="13"/>
  <c r="F77" i="11"/>
  <c r="H77" i="11" s="1"/>
  <c r="H76" i="11"/>
  <c r="H125" i="2"/>
  <c r="F38" i="9"/>
  <c r="H38" i="9" s="1"/>
  <c r="F39" i="9"/>
  <c r="H39" i="9" s="1"/>
  <c r="H37" i="9"/>
  <c r="F25" i="2"/>
  <c r="F24" i="2"/>
  <c r="H24" i="2" s="1"/>
  <c r="H22" i="2"/>
  <c r="F29" i="2"/>
  <c r="H29" i="2" s="1"/>
  <c r="F27" i="2"/>
  <c r="H27" i="2" s="1"/>
  <c r="F33" i="2"/>
  <c r="H33" i="2" s="1"/>
  <c r="G82" i="13"/>
  <c r="G83" i="13" s="1"/>
  <c r="C18" i="18" s="1"/>
  <c r="B18" i="18"/>
  <c r="H235" i="3"/>
  <c r="H236" i="3" s="1"/>
  <c r="H96" i="8"/>
  <c r="H8" i="8" s="1"/>
  <c r="H112" i="11" l="1"/>
  <c r="H8" i="11" s="1"/>
  <c r="H82" i="11"/>
  <c r="H92" i="11" s="1"/>
  <c r="H6" i="11" s="1"/>
  <c r="H34" i="10"/>
  <c r="H67" i="8"/>
  <c r="H76" i="8" s="1"/>
  <c r="H6" i="8" s="1"/>
  <c r="H110" i="7"/>
  <c r="H8" i="7" s="1"/>
  <c r="H141" i="5"/>
  <c r="H8" i="5" s="1"/>
  <c r="H133" i="5"/>
  <c r="H77" i="5"/>
  <c r="H150" i="5" s="1"/>
  <c r="H216" i="3"/>
  <c r="H10" i="3" s="1"/>
  <c r="C14" i="17"/>
  <c r="H171" i="2"/>
  <c r="H11" i="2" s="1"/>
  <c r="H47" i="2"/>
  <c r="H180" i="2" s="1"/>
  <c r="H51" i="3"/>
  <c r="H7" i="3" s="1"/>
  <c r="H69" i="10"/>
  <c r="H49" i="10"/>
  <c r="H7" i="10" s="1"/>
  <c r="H114" i="11"/>
  <c r="H9" i="11"/>
  <c r="G155" i="13"/>
  <c r="G156" i="13" s="1"/>
  <c r="C9" i="17" s="1"/>
  <c r="F63" i="5"/>
  <c r="H63" i="5" s="1"/>
  <c r="F55" i="5"/>
  <c r="F54" i="5"/>
  <c r="H54" i="5" s="1"/>
  <c r="F59" i="5"/>
  <c r="H59" i="5" s="1"/>
  <c r="F57" i="5"/>
  <c r="H57" i="5" s="1"/>
  <c r="H52" i="5"/>
  <c r="H35" i="11"/>
  <c r="H105" i="3"/>
  <c r="F106" i="3"/>
  <c r="H106" i="3" s="1"/>
  <c r="H47" i="10"/>
  <c r="H71" i="10" s="1"/>
  <c r="F45" i="9"/>
  <c r="H45" i="9" s="1"/>
  <c r="F31" i="9"/>
  <c r="H31" i="9" s="1"/>
  <c r="H29" i="9"/>
  <c r="H33" i="9"/>
  <c r="H102" i="7"/>
  <c r="H62" i="10"/>
  <c r="H199" i="2"/>
  <c r="H200" i="2" s="1"/>
  <c r="H127" i="2"/>
  <c r="H248" i="3"/>
  <c r="H34" i="7"/>
  <c r="H9" i="5"/>
  <c r="F41" i="11"/>
  <c r="H41" i="11" s="1"/>
  <c r="H39" i="11"/>
  <c r="F26" i="2"/>
  <c r="H26" i="2" s="1"/>
  <c r="H25" i="2"/>
  <c r="H46" i="9"/>
  <c r="H93" i="9" s="1"/>
  <c r="F24" i="12"/>
  <c r="H23" i="12"/>
  <c r="F16" i="18"/>
  <c r="H106" i="9"/>
  <c r="H107" i="9"/>
  <c r="G16" i="18" s="1"/>
  <c r="H38" i="7"/>
  <c r="F40" i="7"/>
  <c r="H40" i="7" s="1"/>
  <c r="H163" i="2"/>
  <c r="H99" i="8"/>
  <c r="H9" i="8"/>
  <c r="H28" i="8"/>
  <c r="F30" i="8"/>
  <c r="H30" i="8" s="1"/>
  <c r="F44" i="8"/>
  <c r="H44" i="8" s="1"/>
  <c r="H45" i="8" s="1"/>
  <c r="H107" i="8" s="1"/>
  <c r="F11" i="18"/>
  <c r="H166" i="5"/>
  <c r="H167" i="5" s="1"/>
  <c r="G11" i="18" s="1"/>
  <c r="H161" i="3"/>
  <c r="H64" i="2"/>
  <c r="F66" i="2"/>
  <c r="H66" i="2" s="1"/>
  <c r="F65" i="2"/>
  <c r="H65" i="2" s="1"/>
  <c r="H60" i="2"/>
  <c r="F62" i="2"/>
  <c r="F98" i="5"/>
  <c r="H98" i="5" s="1"/>
  <c r="H97" i="5"/>
  <c r="H102" i="5" s="1"/>
  <c r="H7" i="9"/>
  <c r="K16" i="18"/>
  <c r="H62" i="9"/>
  <c r="H92" i="9" s="1"/>
  <c r="H11" i="3"/>
  <c r="H219" i="3"/>
  <c r="H109" i="6"/>
  <c r="H34" i="2"/>
  <c r="H254" i="3"/>
  <c r="H255" i="3" s="1"/>
  <c r="G7" i="18" s="1"/>
  <c r="H26" i="5"/>
  <c r="F27" i="5"/>
  <c r="H27" i="5" s="1"/>
  <c r="H150" i="2"/>
  <c r="L6" i="18" s="1"/>
  <c r="H102" i="6"/>
  <c r="H107" i="6" s="1"/>
  <c r="K12" i="18"/>
  <c r="H72" i="7"/>
  <c r="F73" i="7"/>
  <c r="H73" i="7" s="1"/>
  <c r="H48" i="11" l="1"/>
  <c r="H122" i="11" s="1"/>
  <c r="H32" i="8"/>
  <c r="H78" i="7"/>
  <c r="H90" i="7" s="1"/>
  <c r="H6" i="7" s="1"/>
  <c r="H143" i="5"/>
  <c r="H111" i="3"/>
  <c r="H122" i="3" s="1"/>
  <c r="H6" i="3" s="1"/>
  <c r="H151" i="2"/>
  <c r="H192" i="2" s="1"/>
  <c r="H193" i="2" s="1"/>
  <c r="H105" i="8"/>
  <c r="H47" i="8"/>
  <c r="H7" i="8" s="1"/>
  <c r="H157" i="5"/>
  <c r="H159" i="5" s="1"/>
  <c r="H111" i="5"/>
  <c r="H118" i="7"/>
  <c r="H249" i="3"/>
  <c r="H250" i="3" s="1"/>
  <c r="H55" i="5"/>
  <c r="F62" i="5"/>
  <c r="H62" i="5" s="1"/>
  <c r="F56" i="5"/>
  <c r="H56" i="5" s="1"/>
  <c r="D12" i="18"/>
  <c r="H12" i="18" s="1"/>
  <c r="H110" i="6"/>
  <c r="H111" i="6" s="1"/>
  <c r="E12" i="18" s="1"/>
  <c r="I12" i="18" s="1"/>
  <c r="H194" i="2"/>
  <c r="H195" i="2" s="1"/>
  <c r="F6" i="18"/>
  <c r="F24" i="18" s="1"/>
  <c r="H31" i="5"/>
  <c r="H64" i="10"/>
  <c r="H8" i="10"/>
  <c r="H9" i="7"/>
  <c r="H112" i="7"/>
  <c r="K7" i="18"/>
  <c r="H220" i="3"/>
  <c r="H226" i="3" s="1"/>
  <c r="H91" i="9"/>
  <c r="H94" i="9" s="1"/>
  <c r="H48" i="9"/>
  <c r="H6" i="9" s="1"/>
  <c r="K20" i="18"/>
  <c r="H115" i="11"/>
  <c r="H121" i="11" s="1"/>
  <c r="H173" i="2"/>
  <c r="H10" i="2"/>
  <c r="H48" i="2"/>
  <c r="H6" i="2" s="1"/>
  <c r="H62" i="2"/>
  <c r="F63" i="2"/>
  <c r="H63" i="2" s="1"/>
  <c r="H47" i="7"/>
  <c r="H120" i="7" s="1"/>
  <c r="H120" i="11"/>
  <c r="H50" i="11"/>
  <c r="H7" i="11" s="1"/>
  <c r="G9" i="17"/>
  <c r="H201" i="2"/>
  <c r="H202" i="2" s="1"/>
  <c r="H24" i="12"/>
  <c r="F25" i="12"/>
  <c r="H25" i="12" s="1"/>
  <c r="H100" i="8"/>
  <c r="H106" i="8" s="1"/>
  <c r="K14" i="18"/>
  <c r="K11" i="18"/>
  <c r="H144" i="5"/>
  <c r="H149" i="5" s="1"/>
  <c r="M6" i="18"/>
  <c r="M24" i="18" s="1"/>
  <c r="M26" i="18" s="1"/>
  <c r="L24" i="18"/>
  <c r="L26" i="18" s="1"/>
  <c r="H29" i="12" l="1"/>
  <c r="H6" i="12" s="1"/>
  <c r="H49" i="7"/>
  <c r="H7" i="7" s="1"/>
  <c r="H64" i="5"/>
  <c r="H7" i="5" s="1"/>
  <c r="H225" i="3"/>
  <c r="G8" i="17"/>
  <c r="G11" i="17" s="1"/>
  <c r="G6" i="18"/>
  <c r="G24" i="18" s="1"/>
  <c r="H52" i="12"/>
  <c r="H55" i="12" s="1"/>
  <c r="H123" i="11"/>
  <c r="H67" i="2"/>
  <c r="H6" i="5"/>
  <c r="H40" i="5"/>
  <c r="H109" i="9"/>
  <c r="D16" i="18"/>
  <c r="H16" i="18" s="1"/>
  <c r="H95" i="9"/>
  <c r="H96" i="9" s="1"/>
  <c r="H160" i="5"/>
  <c r="H161" i="5" s="1"/>
  <c r="C13" i="17" s="1"/>
  <c r="H228" i="3"/>
  <c r="K13" i="18"/>
  <c r="H113" i="7"/>
  <c r="H119" i="7" s="1"/>
  <c r="H121" i="7" s="1"/>
  <c r="K17" i="18"/>
  <c r="H70" i="10"/>
  <c r="H72" i="10" s="1"/>
  <c r="H108" i="8"/>
  <c r="H174" i="2"/>
  <c r="H179" i="2" s="1"/>
  <c r="K6" i="18"/>
  <c r="H38" i="12" l="1"/>
  <c r="K24" i="18"/>
  <c r="K25" i="18" s="1"/>
  <c r="K26" i="18" s="1"/>
  <c r="N26" i="18" s="1"/>
  <c r="H148" i="5"/>
  <c r="H151" i="5" s="1"/>
  <c r="D11" i="18" s="1"/>
  <c r="H11" i="18" s="1"/>
  <c r="H79" i="5"/>
  <c r="H73" i="10"/>
  <c r="H74" i="10" s="1"/>
  <c r="C17" i="18" s="1"/>
  <c r="B17" i="18"/>
  <c r="D23" i="18"/>
  <c r="H23" i="18" s="1"/>
  <c r="H56" i="12"/>
  <c r="H57" i="12" s="1"/>
  <c r="E23" i="18" s="1"/>
  <c r="I23" i="18" s="1"/>
  <c r="E16" i="18"/>
  <c r="I16" i="18" s="1"/>
  <c r="H110" i="9"/>
  <c r="H109" i="8"/>
  <c r="H110" i="8" s="1"/>
  <c r="C14" i="18" s="1"/>
  <c r="E14" i="18" s="1"/>
  <c r="I14" i="18" s="1"/>
  <c r="B14" i="18"/>
  <c r="D14" i="18" s="1"/>
  <c r="H14" i="18" s="1"/>
  <c r="H75" i="2"/>
  <c r="H7" i="2" s="1"/>
  <c r="H178" i="2"/>
  <c r="H181" i="2" s="1"/>
  <c r="B20" i="18"/>
  <c r="D20" i="18" s="1"/>
  <c r="H20" i="18" s="1"/>
  <c r="H124" i="11"/>
  <c r="H125" i="11" s="1"/>
  <c r="C20" i="18" s="1"/>
  <c r="E20" i="18" s="1"/>
  <c r="I20" i="18" s="1"/>
  <c r="D13" i="18"/>
  <c r="H13" i="18" s="1"/>
  <c r="H122" i="7"/>
  <c r="H123" i="7" s="1"/>
  <c r="E13" i="18" s="1"/>
  <c r="I13" i="18" s="1"/>
  <c r="H229" i="3"/>
  <c r="H230" i="3" s="1"/>
  <c r="B7" i="18"/>
  <c r="D7" i="18" s="1"/>
  <c r="H7" i="18" s="1"/>
  <c r="H257" i="3"/>
  <c r="D17" i="18" l="1"/>
  <c r="H17" i="18" s="1"/>
  <c r="E17" i="18"/>
  <c r="I17" i="18" s="1"/>
  <c r="H169" i="5"/>
  <c r="H152" i="5"/>
  <c r="H153" i="5" s="1"/>
  <c r="H170" i="5" s="1"/>
  <c r="C7" i="18"/>
  <c r="E7" i="18" s="1"/>
  <c r="I7" i="18" s="1"/>
  <c r="H258" i="3"/>
  <c r="H182" i="2"/>
  <c r="H183" i="2" s="1"/>
  <c r="D6" i="18"/>
  <c r="H204" i="2"/>
  <c r="E11" i="18" l="1"/>
  <c r="I11" i="18" s="1"/>
  <c r="C8" i="17"/>
  <c r="H205" i="2"/>
  <c r="E6" i="18"/>
  <c r="D24" i="18"/>
  <c r="H6" i="18"/>
  <c r="H24" i="18" s="1"/>
  <c r="I6" i="18" l="1"/>
  <c r="I24" i="18" s="1"/>
  <c r="E24" i="18"/>
  <c r="E26" i="18" s="1"/>
  <c r="D14" i="17"/>
  <c r="D13" i="17"/>
  <c r="C11" i="17"/>
  <c r="C15" i="17" s="1"/>
  <c r="C18" i="17" l="1"/>
  <c r="D17" i="17"/>
  <c r="D21" i="17" l="1"/>
  <c r="C21" i="17"/>
  <c r="C24" i="17" s="1"/>
</calcChain>
</file>

<file path=xl/comments1.xml><?xml version="1.0" encoding="utf-8"?>
<comments xmlns="http://schemas.openxmlformats.org/spreadsheetml/2006/main">
  <authors>
    <author>Guryčová Kateřina, Ing.</author>
  </authors>
  <commentList>
    <comment ref="F39" authorId="0">
      <text>
        <r>
          <rPr>
            <b/>
            <sz val="9"/>
            <color indexed="81"/>
            <rFont val="Tahoma"/>
            <family val="2"/>
            <charset val="238"/>
          </rPr>
          <t>Guryčová Kateřina, Ing.:</t>
        </r>
        <r>
          <rPr>
            <sz val="9"/>
            <color indexed="81"/>
            <rFont val="Tahoma"/>
            <family val="2"/>
            <charset val="238"/>
          </rPr>
          <t xml:space="preserve">
zpět 85 % za ÚS a projektovou přípravu
- zaplaceno 2019 a 2020
</t>
        </r>
      </text>
    </comment>
  </commentList>
</comments>
</file>

<file path=xl/sharedStrings.xml><?xml version="1.0" encoding="utf-8"?>
<sst xmlns="http://schemas.openxmlformats.org/spreadsheetml/2006/main" count="3570" uniqueCount="766">
  <si>
    <t>ZELENÉ CESTY MĚSTEM - II. ETAPA</t>
  </si>
  <si>
    <t>PROVÁDĚCÍ DOKUMENTACE</t>
  </si>
  <si>
    <t>DOKUMENTACE PRO ŽÁDOST O DOTACI</t>
  </si>
  <si>
    <t>ROZPOČET</t>
  </si>
  <si>
    <t>Investor:</t>
  </si>
  <si>
    <t>Město Uherský Brod</t>
  </si>
  <si>
    <t>Projektant:</t>
  </si>
  <si>
    <t>Atelier König</t>
  </si>
  <si>
    <t>Máchova 1068, Staré Město u UH</t>
  </si>
  <si>
    <t>paré:</t>
  </si>
  <si>
    <t>Datum:</t>
  </si>
  <si>
    <t>10/2019</t>
  </si>
  <si>
    <t>1. ANTONÍNA HRUBÉHO</t>
  </si>
  <si>
    <t>SADOVNICKÉ ÚPRAVY</t>
  </si>
  <si>
    <t>přehled cen agregovaných položek dle NOO a cen v projektu</t>
  </si>
  <si>
    <t>jednotka</t>
  </si>
  <si>
    <t>počet jedn.</t>
  </si>
  <si>
    <t>agregovaná položka dle NOO (Kč)</t>
  </si>
  <si>
    <t>cena dle projektu (Kč)</t>
  </si>
  <si>
    <t>cena strom ok 10-12 s balem (rostlina + práce + materiál)</t>
  </si>
  <si>
    <t>ks</t>
  </si>
  <si>
    <t>cena keř kontejner 60-100 cm (rostlina + práce + materiál)</t>
  </si>
  <si>
    <t>výsadba okrasný keř v kontejneru 40-60cm (rostlina + práce + materiál)</t>
  </si>
  <si>
    <t>trávník</t>
  </si>
  <si>
    <t>ha</t>
  </si>
  <si>
    <t>rozvojová péče stromy 1 rok, extr.městské prostředí</t>
  </si>
  <si>
    <t>rozvojová péče keře 1 rok</t>
  </si>
  <si>
    <t>LISTNATÉ STROMY :</t>
  </si>
  <si>
    <t>ROSTLINNÝ MATERIÁL :</t>
  </si>
  <si>
    <t>P.č.</t>
  </si>
  <si>
    <t>taxon</t>
  </si>
  <si>
    <t>česky</t>
  </si>
  <si>
    <t>poč. ks</t>
  </si>
  <si>
    <t>velk. kat.</t>
  </si>
  <si>
    <t>cena/ks*</t>
  </si>
  <si>
    <t>celkem*</t>
  </si>
  <si>
    <t>Crataegus lavallei ´Carierii´</t>
  </si>
  <si>
    <t>hloh</t>
  </si>
  <si>
    <t>ok 10-12</t>
  </si>
  <si>
    <t>CELKEM :</t>
  </si>
  <si>
    <t xml:space="preserve">VÝSADBA STROMŮ S BALEM : </t>
  </si>
  <si>
    <t>poř.č.</t>
  </si>
  <si>
    <t>č. práce</t>
  </si>
  <si>
    <t>práce</t>
  </si>
  <si>
    <t>cena/jedn.</t>
  </si>
  <si>
    <t>celkem</t>
  </si>
  <si>
    <t>-</t>
  </si>
  <si>
    <t>vytyčení stromů</t>
  </si>
  <si>
    <t>183 10-1115</t>
  </si>
  <si>
    <t>hloubení jam pro stromy bez výměny půdy do 0,4m3m3</t>
  </si>
  <si>
    <t>aplikace půdního kondicionéru</t>
  </si>
  <si>
    <t>184 10-2114</t>
  </si>
  <si>
    <t>výsadba dřevin s balem v rovině d balu do 0,5 m, se zalitím</t>
  </si>
  <si>
    <t>hnojení tabletovým hnojivem  (1 rostlina - 3 ks)</t>
  </si>
  <si>
    <t>184 21-5133</t>
  </si>
  <si>
    <t xml:space="preserve">kotvení dřevin 3  kůly do 3m </t>
  </si>
  <si>
    <t>184 50-1141</t>
  </si>
  <si>
    <t>zhotovení obalu kmene z rákosu</t>
  </si>
  <si>
    <t>instalace chráničky paty kmene</t>
  </si>
  <si>
    <t>184 21-5412</t>
  </si>
  <si>
    <t>zhotovení závlahové mísy u solitérních dřevin o prům. mísy 0,5-1m</t>
  </si>
  <si>
    <t>instalace zavlažovacího vaku</t>
  </si>
  <si>
    <t>184 91-1421</t>
  </si>
  <si>
    <t>mulčování vysazených rostlin</t>
  </si>
  <si>
    <t>m2</t>
  </si>
  <si>
    <t>185 85-1121</t>
  </si>
  <si>
    <t>dovoz vody pro zálivku do 1000 m (1x 0,06 m3/ks) včetně ceny vody</t>
  </si>
  <si>
    <t>m3</t>
  </si>
  <si>
    <t>998 23-1311</t>
  </si>
  <si>
    <t>přesun hmot pro sadovnické úpravy do 5000 m vodorovně (0,15t/ks)</t>
  </si>
  <si>
    <t>t</t>
  </si>
  <si>
    <t>POMOCNÝ MATERIÁL (STROMY)  :</t>
  </si>
  <si>
    <t>číslo</t>
  </si>
  <si>
    <t>název</t>
  </si>
  <si>
    <t>tabletové hnojivo (stromy/3ks)</t>
  </si>
  <si>
    <t>kůly (frézovaný, prům. 6 cm, 2,5m), 3 ks/strom s balem</t>
  </si>
  <si>
    <t>příčky (prům. 8cm, délka 60cm), 3 ks/strom s balem</t>
  </si>
  <si>
    <t>úvazky (strom 1m/ks), strom s balem</t>
  </si>
  <si>
    <t>m</t>
  </si>
  <si>
    <t>rákos pletený (výška 1,6m, 0,5 bm/strom)</t>
  </si>
  <si>
    <t>chránička paty kmene před pošk.sekačkou, biodegradibilní</t>
  </si>
  <si>
    <t>zavlažovací vak, 57l</t>
  </si>
  <si>
    <t>půdní kondicionér Terracotem Universal (nebo jiný), 0,5 kg/strom</t>
  </si>
  <si>
    <t>kg</t>
  </si>
  <si>
    <t>mulčovací kůra</t>
  </si>
  <si>
    <t>CELKEM  :</t>
  </si>
  <si>
    <t xml:space="preserve"> </t>
  </si>
  <si>
    <t>CENA ZA STROMY CELKEM</t>
  </si>
  <si>
    <t>LISTNATÉ KEŘE :</t>
  </si>
  <si>
    <t>KEŘE 60-100 CM :</t>
  </si>
  <si>
    <t>K1</t>
  </si>
  <si>
    <t>Cornus mas</t>
  </si>
  <si>
    <t>dřín</t>
  </si>
  <si>
    <t>kont. 60-100 cm</t>
  </si>
  <si>
    <t>PRÁCE  :</t>
  </si>
  <si>
    <t>vytyčení keřů</t>
  </si>
  <si>
    <t>183 10-1113</t>
  </si>
  <si>
    <t>hloubení jam bez výměny půdy do 0,05m3</t>
  </si>
  <si>
    <t>184 10-2111</t>
  </si>
  <si>
    <t>výsadba dřevin s balem v rovině bal  0,1-0,2 m</t>
  </si>
  <si>
    <t>hnojení tabletovým hnojivem (1 rostlina - 2 ks)</t>
  </si>
  <si>
    <t>mulčování rostlin</t>
  </si>
  <si>
    <t>dovoz vody pro zálivku do 1000 m (1x 0,01m3/m2) včetně ceny vody</t>
  </si>
  <si>
    <t>přesun hmot pro sadovnické úpravy do 5000 m vodorovně (0,01t/m2)</t>
  </si>
  <si>
    <t>CELKEM ZA PRÁCI:</t>
  </si>
  <si>
    <t>POMOCNÝ MATERIÁL  :</t>
  </si>
  <si>
    <t>tabletové hnojivo (keře/2ks)</t>
  </si>
  <si>
    <t>půdní kondicionér Terracotem Universal (nebo jiný), 1 kg/strom</t>
  </si>
  <si>
    <t>KEŘE 40-60 CM :</t>
  </si>
  <si>
    <t>K2</t>
  </si>
  <si>
    <t>Spiraea japonica´Little Princess´</t>
  </si>
  <si>
    <t>tavolník</t>
  </si>
  <si>
    <t>kont., 40-60</t>
  </si>
  <si>
    <t>K3</t>
  </si>
  <si>
    <t>Deutzia gracilis</t>
  </si>
  <si>
    <t>trojpuk</t>
  </si>
  <si>
    <t xml:space="preserve">VÝSADBA: </t>
  </si>
  <si>
    <t>111 30-1111</t>
  </si>
  <si>
    <t>sejmutí drnu tl. 10 cm</t>
  </si>
  <si>
    <t>uložení výkopků na skládku</t>
  </si>
  <si>
    <t>183 40-3131</t>
  </si>
  <si>
    <t>obdělání půdy rytím hl.  do 20 cm, rovina</t>
  </si>
  <si>
    <t>182 00-1111</t>
  </si>
  <si>
    <t>plošná úprava terénu při nerovnostech 5 až 10 cm, rovina</t>
  </si>
  <si>
    <t>výsadba keře s balem do 200 mm do předem vyhloubené jamky se zalitím</t>
  </si>
  <si>
    <t>184 92-1093</t>
  </si>
  <si>
    <t>mulčování rostlin - mulčovací kůrou</t>
  </si>
  <si>
    <t>POMOCNÝ MATERIÁL:</t>
  </si>
  <si>
    <t>půdní kondicionér Terracotem Universal (nebo jiný), 0,1 kg/m2</t>
  </si>
  <si>
    <t>mulčovací kůra (tl.10 cm)</t>
  </si>
  <si>
    <t>CELKEM POMOCNÝ MATERIÁL :</t>
  </si>
  <si>
    <t>CENA ZA KEŘE - kontejner CELKEM</t>
  </si>
  <si>
    <t>CIBULOVINY:</t>
  </si>
  <si>
    <t>ROSTLINNÝ MATERIÁL:</t>
  </si>
  <si>
    <t>C1</t>
  </si>
  <si>
    <t>Narcissus PRIMEUR</t>
  </si>
  <si>
    <t>narcis</t>
  </si>
  <si>
    <t>cibule</t>
  </si>
  <si>
    <t>C2</t>
  </si>
  <si>
    <t>Narcissus DUTCH MASTER</t>
  </si>
  <si>
    <t>C3</t>
  </si>
  <si>
    <t>Narcissus poeticus recurvus</t>
  </si>
  <si>
    <t>C4</t>
  </si>
  <si>
    <t>Narcissus poeticus ´ACTEA´</t>
  </si>
  <si>
    <t>C5</t>
  </si>
  <si>
    <t>Crocus NEGRO BOY</t>
  </si>
  <si>
    <t>šafrán</t>
  </si>
  <si>
    <t>C6</t>
  </si>
  <si>
    <t>Crocus luteus</t>
  </si>
  <si>
    <t>VÝSADBA  :</t>
  </si>
  <si>
    <t>vytyčení cibulnatých rostlin</t>
  </si>
  <si>
    <t>183 10-1111</t>
  </si>
  <si>
    <t>hloubení jam pro rostliny bez výměny půdy do 0,01 m3</t>
  </si>
  <si>
    <t>183 21-1313</t>
  </si>
  <si>
    <t>výsadba cibulí</t>
  </si>
  <si>
    <t>CENA ZA VÝSADBY CIBULOVIN CELKEM</t>
  </si>
  <si>
    <t>ZALOŽENÍ LUČNÍHO TRÁVNÍKU :</t>
  </si>
  <si>
    <t>práce + materiál</t>
  </si>
  <si>
    <t>rozrušení terénu (orba, vláčení, válení)</t>
  </si>
  <si>
    <t>plošná úprava terénu - nerovnosti 10-30 cm</t>
  </si>
  <si>
    <t>osetí, vč.ceny osiva (RSM 8.1.1-bylinná travni směs)</t>
  </si>
  <si>
    <t>zálivka, vč.dovozu a ceny vody, 10l/m2</t>
  </si>
  <si>
    <t>1.seč se sběrem a likvidace posečené hmoty</t>
  </si>
  <si>
    <t>celkem založení trávníku :</t>
  </si>
  <si>
    <t>ROZVOJOVÁ PÉČE TRÁVNÍK (nezpůsobilé výdaje):</t>
  </si>
  <si>
    <t>1.rok:</t>
  </si>
  <si>
    <t>seč trávníku, 2x ročně, vč.likvidace posečené trávy</t>
  </si>
  <si>
    <t>zálivka, vč.dovozu a ceny vody, 6 x 10 l/m2</t>
  </si>
  <si>
    <t>celkem za rozvojovou péči za trávník - 1. rok  :</t>
  </si>
  <si>
    <t>2.rok:</t>
  </si>
  <si>
    <t>zálivka, vč.dovozu a ceny vody, 4 x 10 l/m2</t>
  </si>
  <si>
    <t>celkem za rozvojovou péči za trávník - 2. rok  :</t>
  </si>
  <si>
    <t>celkem za rozvojovou péči za trávník 2 roky  :</t>
  </si>
  <si>
    <t>ROZVOJOVÁ PÉČE - stromy</t>
  </si>
  <si>
    <t>soliterní a ovocné stromy</t>
  </si>
  <si>
    <t>zálivka vč. dopravy a ceny vody - 12x ročně 0,06m3</t>
  </si>
  <si>
    <t>výchovný řez</t>
  </si>
  <si>
    <t>kontrola, doplnění nebo odstranění kotvících a ochranných prvků, vč.materiálu</t>
  </si>
  <si>
    <t>hnojení, vč.ceny hnojiva</t>
  </si>
  <si>
    <t>odplevelování, vč. likvidace, 1xročně</t>
  </si>
  <si>
    <t>doplnění mulče, vč.ceny mulče</t>
  </si>
  <si>
    <t>celkem za rozvojovou péči za soliterní a ovocné stromy/rok :</t>
  </si>
  <si>
    <t>ROZVOJOVÁ PÉČE - keře :</t>
  </si>
  <si>
    <t>zálivka vč. dopravy a ceny vody - 10x ročně 0,01 m3</t>
  </si>
  <si>
    <t>odplevelování, vč. likvidace , 2xročně</t>
  </si>
  <si>
    <t>celkem za rozvojovou péči za keře/rok  :</t>
  </si>
  <si>
    <t>celkem za rozvojovou péči / rok</t>
  </si>
  <si>
    <t>celkem za rozvojovou péči / 2 roky</t>
  </si>
  <si>
    <t>CELKOVÉ NÁKLADY - výsadby dřevin :</t>
  </si>
  <si>
    <t xml:space="preserve">Rostlinný materiál </t>
  </si>
  <si>
    <t>Práce</t>
  </si>
  <si>
    <t>Rozvojová péče 2 roky</t>
  </si>
  <si>
    <t xml:space="preserve">Pomocný materiál </t>
  </si>
  <si>
    <t>CELKEM bez DPH :</t>
  </si>
  <si>
    <t>dph 21 %</t>
  </si>
  <si>
    <t>CELKEM vč.DPH :</t>
  </si>
  <si>
    <t>TRÁVNÍK - založení:</t>
  </si>
  <si>
    <t>Založení trávníku</t>
  </si>
  <si>
    <t>DPH 21%</t>
  </si>
  <si>
    <t>CELKEM VČ. DPH :</t>
  </si>
  <si>
    <t>TRÁVNÍK - rozvojová péče:</t>
  </si>
  <si>
    <t>Rozvojová péče</t>
  </si>
  <si>
    <t>CELKOVÉ NÁKLADY - cibulnaté rostliny :</t>
  </si>
  <si>
    <t>CELKEM vč. DPH :</t>
  </si>
  <si>
    <t>CELKEM NÁKLADY bez DPH :</t>
  </si>
  <si>
    <t>CELKEM NÁKLADY vč. DPH :</t>
  </si>
  <si>
    <t>2. SÍDLIŠTĚ OLŠAVA</t>
  </si>
  <si>
    <t>výsadba okrasný keř v kontejneru 40-60cm (výsadba ve svahu - ztížené podmínky)</t>
  </si>
  <si>
    <t>výsadba alejový strom ok12-14, (extr.městské prostředí - ztížené podmínky)</t>
  </si>
  <si>
    <t>výsadba strom jehličnatý 100cm a více, (extr.městské prostředí - ztížené podmínky)</t>
  </si>
  <si>
    <t>založení trávníku</t>
  </si>
  <si>
    <t>rozvojová péče stromy 1 rok, (extr.městské prostředí - ztížené podmínky)</t>
  </si>
  <si>
    <t>VÝSADBA ALEJOVÝCH STROMŮ:</t>
  </si>
  <si>
    <t xml:space="preserve">ROSTLINNÝ MATERIÁL  - alejové stromy - listnaté: </t>
  </si>
  <si>
    <t>Aesculus x carnea ´Briotii´</t>
  </si>
  <si>
    <t>jírovec</t>
  </si>
  <si>
    <t>ok 12-14</t>
  </si>
  <si>
    <t>Acer campestre ´Elsrijk´</t>
  </si>
  <si>
    <t>javor</t>
  </si>
  <si>
    <t xml:space="preserve">VÝSADBA STROMŮ  - alejové stromy - listnaté : </t>
  </si>
  <si>
    <t>183 10-1121</t>
  </si>
  <si>
    <t>hloubení jam pro stromy bez výměny půdy přes 0,4m3 do 1m3</t>
  </si>
  <si>
    <t>mulčování vysazených rostlin mulč.kůrou</t>
  </si>
  <si>
    <t>příplatek za práci ve svahu - ztížené podmínky</t>
  </si>
  <si>
    <t>POMOCNÝ MATERIÁL - alejové stromy  :</t>
  </si>
  <si>
    <t>CENA ZA ALEJOVÉ STROMY CELKEM</t>
  </si>
  <si>
    <t>ROSTLINNÝ MATERIÁL - alejové stromy - jehličnaté :</t>
  </si>
  <si>
    <t>Pinus sylvestris</t>
  </si>
  <si>
    <t>borovice</t>
  </si>
  <si>
    <t>150-175cm,ZB</t>
  </si>
  <si>
    <t xml:space="preserve">VÝSADBA STROMŮ - alejové stromy -  jehličnaté : </t>
  </si>
  <si>
    <t>hloubení jam bez výměny půdy přes 0,4 do 1 m3 v rovině</t>
  </si>
  <si>
    <t>výsadba stromu s balem do předem vyhloubené jamky se zalitím do 500 mm</t>
  </si>
  <si>
    <t xml:space="preserve">zhotovení závlahové mísy o prům. do 1 m </t>
  </si>
  <si>
    <t>hnojení tabletovým hnojivem (1 rostlina - 3 ks)</t>
  </si>
  <si>
    <t>184 21-5113</t>
  </si>
  <si>
    <t>kotvení dřevin 1 kůl, 2,5m</t>
  </si>
  <si>
    <t>dovoz vody pro zálivku do 1000 m (1x 0,06m3/m2)</t>
  </si>
  <si>
    <t>přesun hmot pro sadovnické úpravy do 5000 m vodorovně (0,15t/m2)</t>
  </si>
  <si>
    <t>POMOCNÝ MATERIÁL :</t>
  </si>
  <si>
    <t>tabletové hnojivo (strom/3ks)</t>
  </si>
  <si>
    <t>kůly (prům. 8 cm, 2,5m), 1 ks/strom</t>
  </si>
  <si>
    <t>úvazky (1 bm/strom)</t>
  </si>
  <si>
    <t>zavlažovací vak, 57l, plochý tvar</t>
  </si>
  <si>
    <t>CENA CELKEM</t>
  </si>
  <si>
    <t>VÝSADBA OKRASNÝCH  KEŘŮ :</t>
  </si>
  <si>
    <t>ROSTLINNÝ MATERIÁL - okrasné keře :</t>
  </si>
  <si>
    <t>Deutzia gracilis ´Rosea´</t>
  </si>
  <si>
    <t>Spiraea cinerea ´Grefsheim´</t>
  </si>
  <si>
    <t>Symphoricarpos doorenboosi ´Amethyst´</t>
  </si>
  <si>
    <t>pámelník</t>
  </si>
  <si>
    <t xml:space="preserve">VÝSADBA OKRASNÝCH KEŘŮ - kontejner : </t>
  </si>
  <si>
    <t>182 11-1111</t>
  </si>
  <si>
    <t>zpevnění svahu kokosovou rohoží přes 1:2 do 1:1</t>
  </si>
  <si>
    <t>stabilizace svahu prkny</t>
  </si>
  <si>
    <t>bm</t>
  </si>
  <si>
    <t>POMOCNÝ MATERIÁL - okrasné keře :</t>
  </si>
  <si>
    <t>prkna na stabilizaci svahu, vč. kolíků</t>
  </si>
  <si>
    <t>kokosová rohož vč. kolíků na uchycení</t>
  </si>
  <si>
    <t>CENA ZA KEŘE - CELKEM</t>
  </si>
  <si>
    <t>TRVALKY:</t>
  </si>
  <si>
    <t>ROSTLINNÝ MATERIÁL - trvalky :</t>
  </si>
  <si>
    <t>T1</t>
  </si>
  <si>
    <t>Echinacea purpurea ´Alba´</t>
  </si>
  <si>
    <t>třapatka</t>
  </si>
  <si>
    <t>K10</t>
  </si>
  <si>
    <t>T2</t>
  </si>
  <si>
    <t>Geranium sanguinem ´Album´</t>
  </si>
  <si>
    <t>kakost</t>
  </si>
  <si>
    <t>T3</t>
  </si>
  <si>
    <t>Nepeta faassenii ´Six Hills Giant´</t>
  </si>
  <si>
    <t>šanta</t>
  </si>
  <si>
    <t>T4</t>
  </si>
  <si>
    <t>Perowskia abrotanoides ´Silvery Blue´</t>
  </si>
  <si>
    <t>perovskie</t>
  </si>
  <si>
    <t>T5</t>
  </si>
  <si>
    <t>Salvia officinalis ´Würzburg´</t>
  </si>
  <si>
    <t>šalvěj</t>
  </si>
  <si>
    <t>T6</t>
  </si>
  <si>
    <t>Sedum spectabile ´Rosenteller´</t>
  </si>
  <si>
    <t>rozchodník</t>
  </si>
  <si>
    <t>T7</t>
  </si>
  <si>
    <t>Deschampsia caespitosa ´Goldschleier´</t>
  </si>
  <si>
    <t>metlice</t>
  </si>
  <si>
    <t>T8</t>
  </si>
  <si>
    <t>Anemone japonica ´Andrea Atkinson´</t>
  </si>
  <si>
    <t>sasanka</t>
  </si>
  <si>
    <t>T9</t>
  </si>
  <si>
    <t>Miscanthus sinensis ´Morning Light´</t>
  </si>
  <si>
    <t>ozdobnice</t>
  </si>
  <si>
    <t>T10</t>
  </si>
  <si>
    <t>Aster dumosus ´Profesor A. Kippenberg´</t>
  </si>
  <si>
    <t>hvězdnice</t>
  </si>
  <si>
    <t>PRÁCE TRVALKY :</t>
  </si>
  <si>
    <t>vytyčení trvalek</t>
  </si>
  <si>
    <t>obdělání půdy rytím hl.  do 20 cm</t>
  </si>
  <si>
    <t xml:space="preserve">ruční odplevelení </t>
  </si>
  <si>
    <t>183 10-1112</t>
  </si>
  <si>
    <t>hloubení jam pro rostliny bez výměny půdy přes 0,01m3 do 0,02 m3</t>
  </si>
  <si>
    <t>183 21-1312</t>
  </si>
  <si>
    <t>výsadba trvalek a okrasných trav květin o vel. do 120mm do předem vyhloubené jamky se zalitím</t>
  </si>
  <si>
    <t>hnojení tabletovým hnojivem (1 rostlina - 1 ks)</t>
  </si>
  <si>
    <t>POMOCNÝ MATERIÁL  (TRVALKY):</t>
  </si>
  <si>
    <t>tabletové hnojivo (trvalky/1ks)</t>
  </si>
  <si>
    <t>mulčovací kůra (tl.5cm)</t>
  </si>
  <si>
    <t>CENA ZA VÝSADBY TRVALEK CELKEM</t>
  </si>
  <si>
    <t>ROZVOJOVÁ PÉČE - trvalky (nezpůsobilé výdaje):</t>
  </si>
  <si>
    <t>zálivka vč. dopravy vody a ceny vody - 10x ročně 0,01 m3/m2</t>
  </si>
  <si>
    <t>185 80-4211</t>
  </si>
  <si>
    <t>vypletí záhonu květin, 2x ročně</t>
  </si>
  <si>
    <t>185 80-4252</t>
  </si>
  <si>
    <t>odstranění odkvetlých a odumřelých částí rostlin, trvalky</t>
  </si>
  <si>
    <t xml:space="preserve">doplnění mulče, vč.ceny mulče </t>
  </si>
  <si>
    <t>celkem za rozvojovou péči za trvalky/ rok  :</t>
  </si>
  <si>
    <t>celkem za rozvojovou péči za trvalky/ 2 roky  :</t>
  </si>
  <si>
    <t>ZALOŽENÍ TRÁVNÍKU</t>
  </si>
  <si>
    <t>osetí, vč.ceny osiva (RSM 2.2.2 - užitkový trávník pro suché polohy)</t>
  </si>
  <si>
    <t>zálivka, vč.dovozu a ceny vody</t>
  </si>
  <si>
    <t>celkem za trávník :</t>
  </si>
  <si>
    <t>seč trávníku, 6x ročně, vč.likvidace posečené trávy</t>
  </si>
  <si>
    <t>hnojení, vč. ceny hnojiva</t>
  </si>
  <si>
    <t>celkem za rozvojovou péči za stromy/rok :</t>
  </si>
  <si>
    <t>ROZVOJOVÁ PÉČE - keře</t>
  </si>
  <si>
    <t>zálivka vč. dopravy vody a ceny vody - 10x ročně 0,01 m3</t>
  </si>
  <si>
    <t>celkem za rozvojovou péči - dřeviny / rok</t>
  </si>
  <si>
    <t>celkem za rozvojovou péči - dřeviny / 2 roky</t>
  </si>
  <si>
    <t>výsadby dřevin :</t>
  </si>
  <si>
    <t>trvalky</t>
  </si>
  <si>
    <t>Pomocný materiál</t>
  </si>
  <si>
    <t>TRVALKY - rozvojová péče :</t>
  </si>
  <si>
    <t>Rozvojová péče bez DPH :</t>
  </si>
  <si>
    <t>ZPEVNĚNÉ PLOCHY A MOBILIÁŘ</t>
  </si>
  <si>
    <t>ZPEVNĚNÉ  PLOCHY :</t>
  </si>
  <si>
    <t>Číslo položky</t>
  </si>
  <si>
    <t>Název položky</t>
  </si>
  <si>
    <t>MJ</t>
  </si>
  <si>
    <t>Množství</t>
  </si>
  <si>
    <t>Cena / MJ</t>
  </si>
  <si>
    <t>Celkem</t>
  </si>
  <si>
    <t>Díl:</t>
  </si>
  <si>
    <t>1</t>
  </si>
  <si>
    <t>Zemní práce</t>
  </si>
  <si>
    <t>122201102R00</t>
  </si>
  <si>
    <t>Odkopávky a  prokopávky nezapažené v hornině 3
 přes 100 do 1 000 m3</t>
  </si>
  <si>
    <t>s přehozením výkopku na vzdálenost do 3 m nebo s naložením na dopravní prostředek,</t>
  </si>
  <si>
    <t>obrubníky : 0,3*0,3*63</t>
  </si>
  <si>
    <t>mlatový povrch : 53,5*0,31</t>
  </si>
  <si>
    <t>167101201R00</t>
  </si>
  <si>
    <t>Nakládání, skládání, překládání neulehlého výkopku nakládání, skládání, překládání neulehléno výkopku nebo zeminy - ručně
 z horniny 1 až 4</t>
  </si>
  <si>
    <t>181300014RAA</t>
  </si>
  <si>
    <t>Rozprostření ornice v rovině tloušťka 15 cm dovoz ornice ze vzdálenosti 500 m, osetí trávou</t>
  </si>
  <si>
    <t>vč. urovnání ornice, naložení na skládce, vodorovným přemístěním ornice na místo rozprostření, založení trávníku osetím a dodávky travního semene.</t>
  </si>
  <si>
    <t>Včetně přesunu hmot.</t>
  </si>
  <si>
    <t xml:space="preserve">úprava terénu podél zpevněné plochy na šířku 500 mm : </t>
  </si>
  <si>
    <t>mlatový povrch - obrubníky : 53,5*0,5</t>
  </si>
  <si>
    <t>CELKEM</t>
  </si>
  <si>
    <t>5</t>
  </si>
  <si>
    <t>Komunikace</t>
  </si>
  <si>
    <t>564751111R00</t>
  </si>
  <si>
    <t>Podklad nebo kryt z kameniva hrubého drceného tloušťka po zhutnění 150 mm</t>
  </si>
  <si>
    <t>velikost 32 - 63 mm s rozprostřením a zhutněním</t>
  </si>
  <si>
    <t>mlatový povrch : 53,5</t>
  </si>
  <si>
    <t>564811112R00</t>
  </si>
  <si>
    <t>Podklad ze štěrkodrti s rozprostřením a zhutněním frakce 0-32 mm, tloušťka po zhutnění 60 mm</t>
  </si>
  <si>
    <t>mlatový povrch : 53,5*2</t>
  </si>
  <si>
    <t xml:space="preserve">frakce 8-32 mm, 4-8 mm : </t>
  </si>
  <si>
    <t>564922104RT1</t>
  </si>
  <si>
    <t xml:space="preserve">Mlatový kryt z mechanicky zpevněného kameniva (MZK) frakce 0-4 mm tloušťka po zhutnění 40 mm,  </t>
  </si>
  <si>
    <t>s rozprostřením a zhutněním</t>
  </si>
  <si>
    <t>DIL</t>
  </si>
  <si>
    <t>91</t>
  </si>
  <si>
    <t>Doplňující práce na komunikaci</t>
  </si>
  <si>
    <t>POL1_</t>
  </si>
  <si>
    <t>917862111RT5</t>
  </si>
  <si>
    <t>Osazení stojat. obrub.bet. s opěrou,lože z C 12/15 včetně obrubníku ABO 100/10/25</t>
  </si>
  <si>
    <t>VV</t>
  </si>
  <si>
    <t>mlatový povrch : 63,0</t>
  </si>
  <si>
    <t>JKSO</t>
  </si>
  <si>
    <t>99</t>
  </si>
  <si>
    <t>Staveništní přesun hmot</t>
  </si>
  <si>
    <t>END</t>
  </si>
  <si>
    <t>979081111R00</t>
  </si>
  <si>
    <t xml:space="preserve">Odvoz suti a vybour. hmot na skládku do 1 km </t>
  </si>
  <si>
    <t>22,81*1,65</t>
  </si>
  <si>
    <t>199000005R00</t>
  </si>
  <si>
    <t>Poplatky za skládku zeminy 1- 4</t>
  </si>
  <si>
    <t>ZPEVNĚNÉ PLOCHY CELKEM bez dph :</t>
  </si>
  <si>
    <t>dph 21%</t>
  </si>
  <si>
    <t>ZPEVNĚNÉ PLOCHY CELKEM vč. dph :</t>
  </si>
  <si>
    <t>MOBILIÁŘ :</t>
  </si>
  <si>
    <t>Mobiliář</t>
  </si>
  <si>
    <t>lavička parková M+D</t>
  </si>
  <si>
    <t>stolek M+D</t>
  </si>
  <si>
    <t>odpadkový koš M+D</t>
  </si>
  <si>
    <t>MOBILIÁŘ CELKEM bez dph :</t>
  </si>
  <si>
    <t>MOBILIÁŘ CELKEM vč. dph :</t>
  </si>
  <si>
    <t>3. PŘEDBRANSKÁ</t>
  </si>
  <si>
    <t>výsadba keř kontejnerovaný  40 -  60 cm</t>
  </si>
  <si>
    <t>VÝSADBA KEŘŮ:</t>
  </si>
  <si>
    <t>ROSTLINNÝ MATERIÁL - LISTNATÉ KEŘE :</t>
  </si>
  <si>
    <t>Lonicera nitida ´Maigrun´</t>
  </si>
  <si>
    <t>zimolez</t>
  </si>
  <si>
    <t>kont. 40-60cm</t>
  </si>
  <si>
    <t>Lonicera nitida ´Silver Beauty´</t>
  </si>
  <si>
    <t>zimolet</t>
  </si>
  <si>
    <t>Cyropteris x clandonensis ´Inoveris ´Grand Blue</t>
  </si>
  <si>
    <t>ořechoplodec</t>
  </si>
  <si>
    <t xml:space="preserve">VÝSADBA KEŘŮ  : </t>
  </si>
  <si>
    <t>dovoz vody pro zálivku do 1000 m (1x 0,01m3/m2)včetně ceny vody</t>
  </si>
  <si>
    <t>POMOCNÝ MATERIÁL  (KEŘE):</t>
  </si>
  <si>
    <t>CENA ZA KEŘE CELKEM</t>
  </si>
  <si>
    <t>VÝSADBA STROMŮ:</t>
  </si>
  <si>
    <t>Acer cappadocicum ´Aureum´</t>
  </si>
  <si>
    <t>ok 12/14ZB</t>
  </si>
  <si>
    <t>Perowskia atriplicifolia ´Lacey Blue´</t>
  </si>
  <si>
    <t>Aster dumosus ´Prof. A Kippenberg´</t>
  </si>
  <si>
    <t>Aster dumosus ´Kristina´</t>
  </si>
  <si>
    <t>hnojení tabletovým hnojivem Sylvamix (1 rostlina - 1 ks)</t>
  </si>
  <si>
    <t>tabletové hnojivo (1 trvalka/1ks)</t>
  </si>
  <si>
    <t>mulčovací kůra (tl.10cm)</t>
  </si>
  <si>
    <t>ROZVOJOVÁ PÉČE - trvalky (nezpůsobilé výdaje)</t>
  </si>
  <si>
    <t>ROZVOJOVÁ PÉČE - STROMY</t>
  </si>
  <si>
    <t>ROZVOJOVÁ PÉČE - KEŘE</t>
  </si>
  <si>
    <t>zálivka vč. Dopravy a ceny vody - 10x ročně 0,01 m3</t>
  </si>
  <si>
    <t>trvalky - výsadba</t>
  </si>
  <si>
    <t>4. ULICE PODHÁJÍ</t>
  </si>
  <si>
    <t>výsadba keř v kontejneru 40-60 cm (výsadba ve svahu - ztížené podmínky)</t>
  </si>
  <si>
    <t>výsadba stromů ok 8 - 10 cm  s balem (výsadba ve svahu - ztížené podmínky)</t>
  </si>
  <si>
    <t>VÝSADBA KEŘŮ (40-60 cm)</t>
  </si>
  <si>
    <t>ROSTLINNÝ MATERIÁL - KEŘE :</t>
  </si>
  <si>
    <t>Symphoricarpos doorenboosii</t>
  </si>
  <si>
    <t>K4</t>
  </si>
  <si>
    <t>mulčování rostlin mulčovací kůrou</t>
  </si>
  <si>
    <t>POMOCNÝ MATERIÁL - keře :</t>
  </si>
  <si>
    <t>VÝSADBA STROMŮ (ok 8-10 cm)</t>
  </si>
  <si>
    <t>ROSTLINNÝ MATERIÁL - ALEJOVÉ STROMY :</t>
  </si>
  <si>
    <t>Cornus mas ´Golden Glorie´</t>
  </si>
  <si>
    <t>ok8-10 cm,výška nasaz.korunky 150cm,celk.výška 200cm</t>
  </si>
  <si>
    <t xml:space="preserve">VÝSADBA STROMŮ: </t>
  </si>
  <si>
    <t>184 10-2113</t>
  </si>
  <si>
    <t>výsadba dřevin s balem v rovině d balu do 0,4 m, se zalitím</t>
  </si>
  <si>
    <t xml:space="preserve">kotvení dřevin 1  kůlem do 3m </t>
  </si>
  <si>
    <t>dovoz vody pro zálivku do 1000 m (1x 0,06m3/m2) včetně ceny vody</t>
  </si>
  <si>
    <t>POMOCNÝ MATERIÁL - STROMY :</t>
  </si>
  <si>
    <t>kůly (frézovaný, prům. 6 cm, 2,5m), 1ks/strom</t>
  </si>
  <si>
    <t>rákos pletený (výška 1,2 m, 0,5 bm/strom)</t>
  </si>
  <si>
    <t>zálivka vč. dopravy vody - 10x ročně 0,01 m3</t>
  </si>
  <si>
    <t>CELKOVÉ NÁKLADY :</t>
  </si>
  <si>
    <t>5. BABÍ LOUKA</t>
  </si>
  <si>
    <t>výsadba keř v kontejneru 40-60 cm, částečně ztížené podmínky - výsadba ve svahu</t>
  </si>
  <si>
    <t>Carpinus betulus ´Fastigiata´</t>
  </si>
  <si>
    <t>habr</t>
  </si>
  <si>
    <t>Platanus acerifolia</t>
  </si>
  <si>
    <t>platan</t>
  </si>
  <si>
    <t>O1</t>
  </si>
  <si>
    <t>Prunus ´Čačanská lepotica´</t>
  </si>
  <si>
    <t>slivoň</t>
  </si>
  <si>
    <t>O2</t>
  </si>
  <si>
    <t>Prunus ´Nancynská´</t>
  </si>
  <si>
    <t xml:space="preserve">VÝSADBA ALEJOVÝCH STROMŮ  : </t>
  </si>
  <si>
    <t>kotvení dřevin 3 kůly do 3m</t>
  </si>
  <si>
    <t>dovoz vody pro zálivku do 1000 m (1x 0,06m3/m2)včetně ceny vody</t>
  </si>
  <si>
    <t>POMOCNÝ MATERIÁL - ALEJOVÉ STROMY :</t>
  </si>
  <si>
    <t>kůly (prům. 8 cm, 2,5m), 3 ks/strom</t>
  </si>
  <si>
    <t>VÝSADBA KEŘŮ</t>
  </si>
  <si>
    <t>Deutzia gracillis</t>
  </si>
  <si>
    <t>Cornus sanguine ´Midwinter Fire´</t>
  </si>
  <si>
    <t>Hypericum ´Hidcote´</t>
  </si>
  <si>
    <t>třezalka</t>
  </si>
  <si>
    <t>K5</t>
  </si>
  <si>
    <t>Hydrangea paniculata ´Confetii´</t>
  </si>
  <si>
    <t>hortenzie</t>
  </si>
  <si>
    <t>K6</t>
  </si>
  <si>
    <t>Amelanchier lamarckii</t>
  </si>
  <si>
    <t>muchovník</t>
  </si>
  <si>
    <t>183 10-1313</t>
  </si>
  <si>
    <t>hloubení jam s výměnou půdy do 0,05m3</t>
  </si>
  <si>
    <t>rašelina (0,02m3/ks)</t>
  </si>
  <si>
    <t>DPH 21 %</t>
  </si>
  <si>
    <t xml:space="preserve">6. STARÁ TĚŠOVSKÁ </t>
  </si>
  <si>
    <t>výsadba keř kontejnerovaný 40 - 60 cm</t>
  </si>
  <si>
    <t>výsadba alejový strom ok12-14 (výsadba ve svahu, ztížený přístup)</t>
  </si>
  <si>
    <t xml:space="preserve">ROSTLINNÝ MATERIÁL  - alejové stromy : </t>
  </si>
  <si>
    <t>Tilia cordata</t>
  </si>
  <si>
    <t>lípa</t>
  </si>
  <si>
    <t xml:space="preserve">VÝSADBA STROMŮ  - alejové stromy : </t>
  </si>
  <si>
    <t>Deutzia x rosea</t>
  </si>
  <si>
    <t>kont.40-60cm</t>
  </si>
  <si>
    <t>184 10-2211</t>
  </si>
  <si>
    <t>výsadba keře s balem do předem vyhloubené jamky se zalitím do 1 m</t>
  </si>
  <si>
    <t>dovoz vody pro zálivku do 1000 m (1x 0,01m3/m2)</t>
  </si>
  <si>
    <t>7. SPLAV</t>
  </si>
  <si>
    <t>výsadba alejový strom ok 12-14</t>
  </si>
  <si>
    <t>založení trávníku vč.terénní modelace</t>
  </si>
  <si>
    <t>Salix alba ´Tristis´</t>
  </si>
  <si>
    <t>vrba</t>
  </si>
  <si>
    <t>Quercus robur</t>
  </si>
  <si>
    <t>dub</t>
  </si>
  <si>
    <t>Prunus padus</t>
  </si>
  <si>
    <t>dovoz vody pro zálivku do 1000 m (1x 0,06m3/ks) včetně ceny vody</t>
  </si>
  <si>
    <t>ZALOŽENÍ TRÁVNÍKU S TERÉNNÍ MODELACÍ</t>
  </si>
  <si>
    <t>terénní modelace, vč. ceny zeminy a dopravy (80 m3)</t>
  </si>
  <si>
    <t>osetí, vč.ceny osiva (RSM 2.1 - užitkový trávník - standard)</t>
  </si>
  <si>
    <t>CELKOVÉ NÁKLADY - založení trávníku s terénní modelací :</t>
  </si>
  <si>
    <t>Založení trávníku s terénní modelací</t>
  </si>
  <si>
    <t>8. ULICE ŠIROKÁ</t>
  </si>
  <si>
    <t xml:space="preserve">ROSTLINNÝ MATERIÁL  - stromy : </t>
  </si>
  <si>
    <t>Alnus glutinosa</t>
  </si>
  <si>
    <t>olše</t>
  </si>
  <si>
    <t>Malus ´Everest´</t>
  </si>
  <si>
    <t>okrasná jabloň</t>
  </si>
  <si>
    <t>Prunus subh. ´Autumnalis´</t>
  </si>
  <si>
    <t>okrasná třešeň</t>
  </si>
  <si>
    <t xml:space="preserve">VÝSADBA STROMŮ  - stromy : </t>
  </si>
  <si>
    <t>POMOCNÝ MATERIÁL - stromy  :</t>
  </si>
  <si>
    <t>CELKEM vč DPH :</t>
  </si>
  <si>
    <t>10. MOČIDLA</t>
  </si>
  <si>
    <t>výsadba keř v kontejneru 40-60 cm</t>
  </si>
  <si>
    <t>Castanea sativa</t>
  </si>
  <si>
    <t>kaštanovník</t>
  </si>
  <si>
    <t>Prunus serrulata ´Amanogawa´</t>
  </si>
  <si>
    <t>sakura</t>
  </si>
  <si>
    <t>Juglans regia ´Mars´</t>
  </si>
  <si>
    <t>ořešák</t>
  </si>
  <si>
    <t>dovoz vody pro zálivku do 1000 m (1x 0,06m3/ks)včetně ceny vody</t>
  </si>
  <si>
    <t>Buddleja dav. ´Black Knight´</t>
  </si>
  <si>
    <t>komule</t>
  </si>
  <si>
    <t>Buddleja dav. ´Empire Blue´</t>
  </si>
  <si>
    <t>Cornus alba ´Elegantissima´</t>
  </si>
  <si>
    <t>svída</t>
  </si>
  <si>
    <t>Hydrangea macroph. ´Bouquet Rose´</t>
  </si>
  <si>
    <t>Hydrangea macroph. ´Nikko Blue´</t>
  </si>
  <si>
    <t>Hydrangea paniculata ´Limelight´</t>
  </si>
  <si>
    <t>K7</t>
  </si>
  <si>
    <t>Prunus laurocerasus ´Otto Luyken´</t>
  </si>
  <si>
    <t>bobkovišeň</t>
  </si>
  <si>
    <t>K8</t>
  </si>
  <si>
    <t>Pyracantha cocc. ´Soleil´D Or´</t>
  </si>
  <si>
    <t>hlohyně</t>
  </si>
  <si>
    <t>K9</t>
  </si>
  <si>
    <t>Taxus x media ´Hicksii´</t>
  </si>
  <si>
    <t>tis</t>
  </si>
  <si>
    <t>Viburnum plicatum ´Mariesii´</t>
  </si>
  <si>
    <t>kalina</t>
  </si>
  <si>
    <t>sejmutí drnu tl. do 100 mm (výsadby tisů podél chodníku)</t>
  </si>
  <si>
    <t>zálivka vč. dopravy a ceny vody - 6x ročně 0,01 m3</t>
  </si>
  <si>
    <t>odplevelování, vč. likvidace, 2xročně</t>
  </si>
  <si>
    <t>11. ODCLONĚNÍ ULICE U VODY</t>
  </si>
  <si>
    <t>Ligustrum vulgare ´Atrovirens´</t>
  </si>
  <si>
    <t>ptačí zob</t>
  </si>
  <si>
    <t>Pyracantha ´Orange Glow´</t>
  </si>
  <si>
    <t>Viburnum rhytidophyllum</t>
  </si>
  <si>
    <t>štěpka</t>
  </si>
  <si>
    <t>doplnění mulče, vč.ceny mulče (štěpka)</t>
  </si>
  <si>
    <t>ODSTRANĚNÍ NEVHODNÝCH DŘEVIN</t>
  </si>
  <si>
    <t>ODSTRANĚNÍ NEVHODNÝCH DŘEVIN :</t>
  </si>
  <si>
    <t>poč.měr.j.</t>
  </si>
  <si>
    <t>cena/m.j.*</t>
  </si>
  <si>
    <t>jednorázová základní částka za ods</t>
  </si>
  <si>
    <t>odstranění keřů do 3 m výšky, vč. všech nezbytných činností a materiálů, zejm.skácení, vytahání a přemístěnína místo likvidace či odvozu, likvidace klestu.</t>
  </si>
  <si>
    <t>odstranění pařezu ( + 50%)</t>
  </si>
  <si>
    <t>příplatek za ztížené podmínky (přístupnost, členitost pozemků: + 50 % ceny)</t>
  </si>
  <si>
    <r>
      <rPr>
        <sz val="10"/>
        <color rgb="FF808080"/>
        <rFont val="Courier New"/>
        <family val="3"/>
        <charset val="238"/>
      </rPr>
      <t xml:space="preserve">POKÁCENÍ STROMU SMĚROVÉ V CELKU </t>
    </r>
    <r>
      <rPr>
        <sz val="12"/>
        <rFont val="Courier New"/>
        <family val="3"/>
        <charset val="238"/>
      </rPr>
      <t>* :</t>
    </r>
  </si>
  <si>
    <t>pokácení stromu s odřezáním kmene a odvětvením do 400mm*</t>
  </si>
  <si>
    <t>ODSTRANĚNÍ PAŘEZU :</t>
  </si>
  <si>
    <t>odstranění pařezu v rovině nebo na svahu do 1:5, do 500mm**</t>
  </si>
  <si>
    <t>CELKEM ODSTRANĚNÍ NEVHODNÝCH DŘEVIN bez dph :</t>
  </si>
  <si>
    <t>CELKEM ODSTRANĚNÍ NEVHODNÝCH DŘEVIN vč. dph :</t>
  </si>
  <si>
    <t>příplatek za ztížené podmínky (přístupnost, vysoká svažitost, členitost pozemků: + 100 % ceny)</t>
  </si>
  <si>
    <t>pokácení stromu s odřezáním kmene a odvětvením do 200mm*</t>
  </si>
  <si>
    <t>ZTÍŽENÉ PODMÍNKY :</t>
  </si>
  <si>
    <t>cena</t>
  </si>
  <si>
    <t>příplatek za ztížené podmínky (přístupnost, členitost pozemků: + 20 % ceny kácení)</t>
  </si>
  <si>
    <t>odstranění pařezu v rovině nebo na svahu do 1:5, do 200mm**</t>
  </si>
  <si>
    <t>pokácení stromu s odřezáním kmene a odvětvením do 300mm*</t>
  </si>
  <si>
    <t>pokácení stromu s odřezáním kmene a odvětvením do 500mm*</t>
  </si>
  <si>
    <t>příplatek za ztížené podmínky (přístupnost, vysoká svažitost, členitost pozemků: + 20 % ceny kácení)</t>
  </si>
  <si>
    <t>odstranění pařezu v rovině nebo na svahu do 1:5, do 300mm**</t>
  </si>
  <si>
    <t>odstranění pařezu v rovině nebo na svahu do 1:5, do 400mm**</t>
  </si>
  <si>
    <t>odstranění pařezu v rovině nebo na svahu do 1:5, do 600mm**</t>
  </si>
  <si>
    <t>PĚSTEBNÍ OPATŘENÍ</t>
  </si>
  <si>
    <r>
      <rPr>
        <sz val="10"/>
        <color rgb="FF808080"/>
        <rFont val="Courier New"/>
        <family val="3"/>
        <charset val="238"/>
      </rPr>
      <t xml:space="preserve">ZDRAVOTNÍ ŘEZ </t>
    </r>
    <r>
      <rPr>
        <sz val="12"/>
        <rFont val="Courier New"/>
        <family val="3"/>
        <charset val="238"/>
      </rPr>
      <t>* :</t>
    </r>
  </si>
  <si>
    <t>plocha stromu (průměr koruny x výška stromu)</t>
  </si>
  <si>
    <r>
      <rPr>
        <sz val="10"/>
        <rFont val="Arial CE"/>
        <charset val="1"/>
      </rPr>
      <t>plocha stromu</t>
    </r>
    <r>
      <rPr>
        <sz val="10"/>
        <rFont val="Arial CE"/>
        <family val="2"/>
        <charset val="1"/>
      </rPr>
      <t xml:space="preserve"> 101 - 200 m²</t>
    </r>
  </si>
  <si>
    <t>CELKEM ZA PĚSTEBNÍ OPATŘENÍ :</t>
  </si>
  <si>
    <t>CELKEM PĚSTEBNÍ OPATŘENÍ bez dph:</t>
  </si>
  <si>
    <t>CELKEM PĚSTEBNÍ OPATŘENÍ vč. DPH :</t>
  </si>
  <si>
    <t>pokácení stromu s odřezáním kmene a odvětvením do 600mm*</t>
  </si>
  <si>
    <t>pokácení stromu s odřezáním kmene a odvětvením do 700mm*</t>
  </si>
  <si>
    <t>odstranění pařezu v rovině nebo na svahu do 1:5, do 700mm**</t>
  </si>
  <si>
    <t>101 - 200 m²</t>
  </si>
  <si>
    <r>
      <rPr>
        <sz val="10"/>
        <color rgb="FF808080"/>
        <rFont val="Courier New"/>
        <family val="3"/>
        <charset val="238"/>
      </rPr>
      <t>ÚPRAVA PRŮCHOZÍHO PROFILU (VYVĚTVENÍ)</t>
    </r>
    <r>
      <rPr>
        <b/>
        <sz val="12"/>
        <rFont val="Courier New"/>
        <family val="3"/>
        <charset val="238"/>
      </rPr>
      <t>:</t>
    </r>
  </si>
  <si>
    <t>Pěstební opatření</t>
  </si>
  <si>
    <t>Úprava průchozího profilu</t>
  </si>
  <si>
    <t>*</t>
  </si>
  <si>
    <t>V cenách kácení a odstranění nevhodných dřevin  jsou započteny náklady na rozřezání kmenů na 4,2 m délky,resp. 1m - palivo  a uložení dřevní hmoty (kmeny, větve a ostatní biologický materiál) s odvozem do 10 km. V cenách je započtena manipulace, naložení na dopravní prostředek, složení, příp. překládka, skládkovné, příp. ostatní náklady spojené s likvidací dřevní hmoty.</t>
  </si>
  <si>
    <t>**</t>
  </si>
  <si>
    <t>V ceně odstranění pařezu je započítáno odklizení a uložení dřevní hmoty s odvozem do 10 km, zasypání jámy a doplnění zeminy, zhutnění a úprava terénu. V ceně je započtena manipulace, naložení na dopravní prostředek, složení, příp. překládka, skládkovné, příp. ostatní náklady spojené s likvidací dřevní hmoty.</t>
  </si>
  <si>
    <t>CELKEM ODSTRANĚNÍ NEVHODNÝCH DŘEVIN bez DPH:</t>
  </si>
  <si>
    <t>CELKEM ODSTRANĚNÍ NEVHODNÝCH DŘEVIN vč. DPH:</t>
  </si>
  <si>
    <t>CELKEM PĚSTEBNÍ OPATŘENÍ bez DPH:</t>
  </si>
  <si>
    <t>CELKEM PĚSTEBNÍ OPATŘENÍ vč. DPH:</t>
  </si>
  <si>
    <t>ENVIRONMENTÁLNÍ PARK ŠKRLOVEC</t>
  </si>
  <si>
    <t>PĚŠINY</t>
  </si>
  <si>
    <t>mlatový povrch : 217*0,31</t>
  </si>
  <si>
    <t>mlatový povrch - obrubníky : 365*0,5</t>
  </si>
  <si>
    <t>mlatový povrch : 217</t>
  </si>
  <si>
    <t>mlatový povrch : 217*2</t>
  </si>
  <si>
    <t>Nezatř.PC01</t>
  </si>
  <si>
    <t xml:space="preserve">Osazení ocelového obrubníku </t>
  </si>
  <si>
    <t>Nezatř.PC02</t>
  </si>
  <si>
    <t xml:space="preserve">Dodávka ocelového obrubníku </t>
  </si>
  <si>
    <t>pozink.plech tl.0,8mm: 365bm</t>
  </si>
  <si>
    <t>100,12*1,65</t>
  </si>
  <si>
    <t>MOLA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</si>
  <si>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</si>
  <si>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</si>
  <si>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</si>
  <si>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</si>
  <si>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</si>
  <si>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</si>
  <si>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</si>
  <si>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139601102R00</t>
  </si>
  <si>
    <t xml:space="preserve">Ruční výkop jam, rýh a šachet v hornině tř. 3 </t>
  </si>
  <si>
    <t>molo A:0,3*0,3*0,9*3+0,3*0,3*0,7*3</t>
  </si>
  <si>
    <t>molo B:0,3*0,3*0,9*4+0,3*0,3*0,7*4</t>
  </si>
  <si>
    <t>molo C:0,3*0,3*0,9*7+0,3*0,3*0,7*7</t>
  </si>
  <si>
    <t>162201203R00</t>
  </si>
  <si>
    <t>Vodorovné přemíst.výkopku, kolečko hor.1-4, do 10m uložení v místě</t>
  </si>
  <si>
    <t>162201210R00</t>
  </si>
  <si>
    <t xml:space="preserve">Příplatek za dalš.10 m, kolečko, výkop. z hor.1- 4 </t>
  </si>
  <si>
    <t xml:space="preserve">Nakládání výkopku z hor.1 ÷ 4 - ručně </t>
  </si>
  <si>
    <t>Celkem za</t>
  </si>
  <si>
    <t>1 Zemní práce</t>
  </si>
  <si>
    <t>2</t>
  </si>
  <si>
    <t>Základy a zvláštní zakládání</t>
  </si>
  <si>
    <t>275313611R00</t>
  </si>
  <si>
    <t xml:space="preserve">Beton základových patek prostý C 16/20 </t>
  </si>
  <si>
    <t>molo A:0,3*0,3*0,9*6*1,035</t>
  </si>
  <si>
    <t>molo B:0,3*0,3*0,9*8*1,035</t>
  </si>
  <si>
    <t>molo C:0,3*0,3*0,9*14*1,035</t>
  </si>
  <si>
    <t>275351215RT1</t>
  </si>
  <si>
    <t>Bednění stěn základových patek - zřízení bednicí materiál prkna</t>
  </si>
  <si>
    <t>molo A:0,3*4*0,2*3+0,3*4*0,4*3</t>
  </si>
  <si>
    <t>molo B:0,3*4*0,2*4+0,3*4*0,4*4</t>
  </si>
  <si>
    <t>molo C:0,3*4*0,2*7+0,3*4*0,4*7</t>
  </si>
  <si>
    <t>275351216R00</t>
  </si>
  <si>
    <t xml:space="preserve">Bednění stěn základových patek - odstranění </t>
  </si>
  <si>
    <t>2 Základy a zvláštní zakládání</t>
  </si>
  <si>
    <t>998011001R00</t>
  </si>
  <si>
    <t xml:space="preserve">Přesun hmot pro budovy zděné výšky do 6 m </t>
  </si>
  <si>
    <t>99 Staveništní přesun hmot</t>
  </si>
  <si>
    <t>762</t>
  </si>
  <si>
    <t>Konstrukce tesařské</t>
  </si>
  <si>
    <t>Nezatř.PC04</t>
  </si>
  <si>
    <t>Kotevní prvek dřevěného mola D+M kotvení zabetonováním do patky, žárově zinkováno</t>
  </si>
  <si>
    <t>viz v.č.D.1.7:</t>
  </si>
  <si>
    <t>molo A:6</t>
  </si>
  <si>
    <t>molo B:8</t>
  </si>
  <si>
    <t>molo C:14</t>
  </si>
  <si>
    <t>Nezatř.PC05</t>
  </si>
  <si>
    <t xml:space="preserve">Dřevěné zábradlí mola v.813 mm D+M </t>
  </si>
  <si>
    <t>dřevěné hranoly, modřín, hoblované řezivo, impregnace,:</t>
  </si>
  <si>
    <t>3x lazurovací nátěr, kotvení, viz v.č.D.1.7:</t>
  </si>
  <si>
    <t>molo A:5,4</t>
  </si>
  <si>
    <t>molo B:7,8</t>
  </si>
  <si>
    <t>molo C:16</t>
  </si>
  <si>
    <t>Nezatř.PC06</t>
  </si>
  <si>
    <t>Dřevěná profilovaná modřínová kulatina D+M nosné profily podlahy mola, D 200 mm</t>
  </si>
  <si>
    <t>tlaková impregnace, 3x lazurovací nátěr, hoblováno:</t>
  </si>
  <si>
    <t>kotvení k ocelovým podpěrám, viz v.č.D.1.7:</t>
  </si>
  <si>
    <t>molo A:5,4*2</t>
  </si>
  <si>
    <t>molo B:7,8*2</t>
  </si>
  <si>
    <t>molo C:16*2</t>
  </si>
  <si>
    <t>Nezatř.PC07</t>
  </si>
  <si>
    <t xml:space="preserve">Dřevěná modřínová podlaha mola D+M </t>
  </si>
  <si>
    <t>půlená kulatina D 200 mm, tlaková impregnace,:</t>
  </si>
  <si>
    <t>3x lazurovací nátěr, hoblováno:</t>
  </si>
  <si>
    <t>kotvení k nosným vazníkům nerezovými hřeby:</t>
  </si>
  <si>
    <t>molo A:1,5*5,4</t>
  </si>
  <si>
    <t>molo B:1,5*7,8</t>
  </si>
  <si>
    <t>molo C:1,5*16</t>
  </si>
  <si>
    <t>762 Konstrukce tesařské</t>
  </si>
  <si>
    <t>celkem bez dph</t>
  </si>
  <si>
    <t>dph</t>
  </si>
  <si>
    <t>celkem vč. dph</t>
  </si>
  <si>
    <t>VEDLEJŠÍ A OSTATNÍ NÁKLADY</t>
  </si>
  <si>
    <t>soubor</t>
  </si>
  <si>
    <t>soubor/cena</t>
  </si>
  <si>
    <t xml:space="preserve">Vybudování zařízení staveniště </t>
  </si>
  <si>
    <t>náklady spojené s případným vypracováním PD zařízení staveniště,:</t>
  </si>
  <si>
    <t>zřízením přípojek energií k objektům zařízení staveniště, vybudování:</t>
  </si>
  <si>
    <t>případných měřících odběrných míst a zřízení, případná příprava území:</t>
  </si>
  <si>
    <t>pro objekty zařízení staveniště a vlastní vybudování objektů zařízení :</t>
  </si>
  <si>
    <t>staveniště včetně oplocení:1</t>
  </si>
  <si>
    <t xml:space="preserve">Provoz zařízení staveniště </t>
  </si>
  <si>
    <t>náklady na vybavení objektů zařízení staveniště, náklady na energie:</t>
  </si>
  <si>
    <t>spotřebované dodavatelem v rámci provozu zařízení staveniště, náklady:</t>
  </si>
  <si>
    <t>na potřebný úklid v prostorách zařízení staveniště, náklady na nutnou:</t>
  </si>
  <si>
    <t>údržbu a opravy na objektech zařízení staveniště a na přípojkách energií:1</t>
  </si>
  <si>
    <t>včetně nákladů na zábor veřejného prostranství:</t>
  </si>
  <si>
    <t xml:space="preserve">Odstranění zařízení staveniště </t>
  </si>
  <si>
    <t>Odstranění objektů zařízení staveniště včetně přípojek energií a jejich:</t>
  </si>
  <si>
    <t>odvoz. Položka zahrnuje i náklady na úpravu povrchů po odstranění:</t>
  </si>
  <si>
    <t>zařízení staveniště a úklid ploch, na kterých bylo zařízení staveniště :</t>
  </si>
  <si>
    <t>provozováno.:1</t>
  </si>
  <si>
    <t>Ztížené výrobní podmínky související s umístěním stavby</t>
  </si>
  <si>
    <t>Provozní a dopravní omezení</t>
  </si>
  <si>
    <t xml:space="preserve">Kompletační činnost </t>
  </si>
  <si>
    <t>Koordinace stavebních prací generálním dodavatelem stavby.:1</t>
  </si>
  <si>
    <t xml:space="preserve">Geodetické práce ( vytyčení stavby polohopisné ) </t>
  </si>
  <si>
    <t>Vytytění dřevin pro pěstební opatření</t>
  </si>
  <si>
    <t>Vypracování PD skutečného provedení stavby</t>
  </si>
  <si>
    <t>CELKOVÉ NÁKLADY:</t>
  </si>
  <si>
    <t>způsobilé výdaje (vč.dph)</t>
  </si>
  <si>
    <t>nezpůsobilé výdaje (vč.dph)</t>
  </si>
  <si>
    <t>č.</t>
  </si>
  <si>
    <t>opatření :</t>
  </si>
  <si>
    <t>cena :</t>
  </si>
  <si>
    <t>limit</t>
  </si>
  <si>
    <t xml:space="preserve">výsadby dřevin </t>
  </si>
  <si>
    <t>trávník - rozvojová péče</t>
  </si>
  <si>
    <t>odstranění nevhodných dř./pěst.opatření</t>
  </si>
  <si>
    <t>trvalky - rozvojová péče</t>
  </si>
  <si>
    <t>pěstební opatření (projekt Šimek)</t>
  </si>
  <si>
    <t>celkem (1+2+3)</t>
  </si>
  <si>
    <t>cibulnaté/trvalky - do 20% z výs. dřevin</t>
  </si>
  <si>
    <t>založení trávníku - do 20% z výs.dřevin</t>
  </si>
  <si>
    <t>realizace zeleně (4+5+6)</t>
  </si>
  <si>
    <t>zp. plochy - do 10% z real.zeleně</t>
  </si>
  <si>
    <t>mobiliář - do 20% z real.zeleně</t>
  </si>
  <si>
    <t>základní rozpočtové náklady (7+8+9)</t>
  </si>
  <si>
    <t>VRN (do 3% ze ZRN) vč. DPH</t>
  </si>
  <si>
    <t>Přímé realizační výdaje (10+11)</t>
  </si>
  <si>
    <t>CELKEM AKCE VČ. DPH :</t>
  </si>
  <si>
    <t>Přehled ploch - ceny :</t>
  </si>
  <si>
    <t>ZPŮSOBILÉ VÝDAJE</t>
  </si>
  <si>
    <t>NEZPŮSOBILÉ VÝDAJE</t>
  </si>
  <si>
    <t>CELKOVÉ VÝDAJE</t>
  </si>
  <si>
    <t>NÁZEV PLOCHY</t>
  </si>
  <si>
    <t>cena části bez DPH(způs.v.)</t>
  </si>
  <si>
    <t>cena části vč. DPH(způs.v.)</t>
  </si>
  <si>
    <t>cena celkem bez DPH</t>
  </si>
  <si>
    <t>cena celkem s DPH</t>
  </si>
  <si>
    <t>cena bez DPH</t>
  </si>
  <si>
    <t>cena s DPH</t>
  </si>
  <si>
    <t>plocha řeš. území (ha)</t>
  </si>
  <si>
    <t>následná péče 1 rok ZN</t>
  </si>
  <si>
    <t>následná péče 1 rok NN</t>
  </si>
  <si>
    <t>následná péče 2 rok NN</t>
  </si>
  <si>
    <t>2. SÍDLIŠTĚ OLŠAVA - VÝSADBA</t>
  </si>
  <si>
    <t>2. SÍDLIŠTĚ OLŠAVA - ZPEVNĚNÉ PLOCHY</t>
  </si>
  <si>
    <t>2. SÍDLIŠTĚ OLŠAVA - MOBILIÁŘ</t>
  </si>
  <si>
    <t>2. SÍDLIŠTĚ OLŠAVA - ODS</t>
  </si>
  <si>
    <t>6. STARÁ TĚŠOVSKÁ - VÝSADBA</t>
  </si>
  <si>
    <t>6. STARÁ TĚŠOVSKÁ - ODS</t>
  </si>
  <si>
    <t>8. ULICE ŠIROKÁ - VÝSADBA</t>
  </si>
  <si>
    <t>8. ULICE ŠIROKÁ - ODS</t>
  </si>
  <si>
    <t>10. MOČIDLA - VÝSADBA</t>
  </si>
  <si>
    <t>10. MOČIDLA - ODS</t>
  </si>
  <si>
    <t>10. MOČIDLA - PĚSTEBNÍ OPATŘENÍ</t>
  </si>
  <si>
    <t>NÁKLADY CELKEM :</t>
  </si>
  <si>
    <t>2. rok ZN</t>
  </si>
  <si>
    <t>CELKEM následná péče</t>
  </si>
  <si>
    <t>mola Škrlovec</t>
  </si>
  <si>
    <t>8. ULICE ŠIROKÁ - PĚSTEBNÍ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</si>
</sst>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&quot; Kč&quot;"/>
    <numFmt numFmtId="165" formatCode="0.0"/>
    <numFmt numFmtId="166" formatCode="0.0000"/>
    <numFmt numFmtId="167" formatCode="#,##0&quot; Kč&quot;"/>
    <numFmt numFmtId="168" formatCode="#,##0.00000"/>
    <numFmt numFmtId="169" formatCode="[$-405]mmm/yy"/>
    <numFmt numFmtId="170" formatCode="0.00000"/>
    <numFmt numFmtId="171" formatCode="0\ %"/>
    <numFmt numFmtId="172" formatCode="#,##0.0000"/>
  </numFmts>
  <fonts count="97"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0"/>
      <name val="Arial CE"/>
      <charset val="1"/>
    </font>
    <font>
      <sz val="11"/>
      <color rgb="FF000000"/>
      <name val="Courier New"/>
      <family val="3"/>
      <charset val="238"/>
    </font>
    <font>
      <b/>
      <sz val="20"/>
      <color rgb="FF17365D"/>
      <name val="Courier New"/>
      <family val="3"/>
      <charset val="238"/>
    </font>
    <font>
      <b/>
      <sz val="11"/>
      <color rgb="FF000000"/>
      <name val="Courier New"/>
      <family val="3"/>
      <charset val="238"/>
    </font>
    <font>
      <b/>
      <sz val="20"/>
      <color rgb="FF000000"/>
      <name val="Courier New"/>
      <family val="3"/>
      <charset val="238"/>
    </font>
    <font>
      <i/>
      <sz val="11"/>
      <color rgb="FF000000"/>
      <name val="Courier New"/>
      <family val="3"/>
      <charset val="238"/>
    </font>
    <font>
      <sz val="14"/>
      <color rgb="FF808080"/>
      <name val="Courier New"/>
      <family val="3"/>
      <charset val="238"/>
    </font>
    <font>
      <b/>
      <sz val="14"/>
      <color rgb="FF000000"/>
      <name val="Courier New"/>
      <family val="3"/>
      <charset val="238"/>
    </font>
    <font>
      <sz val="10"/>
      <name val="Courier New"/>
      <family val="3"/>
      <charset val="238"/>
    </font>
    <font>
      <sz val="10"/>
      <color rgb="FF808080"/>
      <name val="Courier New"/>
      <family val="3"/>
      <charset val="238"/>
    </font>
    <font>
      <b/>
      <sz val="10"/>
      <name val="Courier New"/>
      <family val="3"/>
      <charset val="238"/>
    </font>
    <font>
      <b/>
      <sz val="12"/>
      <name val="Courier New"/>
      <family val="3"/>
      <charset val="238"/>
    </font>
    <font>
      <b/>
      <sz val="10"/>
      <color rgb="FF808080"/>
      <name val="Courier New"/>
      <family val="3"/>
      <charset val="238"/>
    </font>
    <font>
      <sz val="10"/>
      <color rgb="FF000000"/>
      <name val="Courier New"/>
      <family val="3"/>
      <charset val="238"/>
    </font>
    <font>
      <b/>
      <sz val="10"/>
      <color rgb="FF000000"/>
      <name val="Courier New"/>
      <family val="3"/>
      <charset val="238"/>
    </font>
    <font>
      <b/>
      <sz val="8"/>
      <name val="Courier New"/>
      <family val="3"/>
      <charset val="238"/>
    </font>
    <font>
      <sz val="8"/>
      <name val="Courier New"/>
      <family val="3"/>
      <charset val="238"/>
    </font>
    <font>
      <b/>
      <sz val="12"/>
      <color rgb="FF808080"/>
      <name val="Courier New"/>
      <family val="3"/>
      <charset val="238"/>
    </font>
    <font>
      <b/>
      <sz val="11"/>
      <name val="Courier New"/>
      <family val="3"/>
      <charset val="238"/>
    </font>
    <font>
      <sz val="11"/>
      <color rgb="FF00000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Courier New"/>
      <family val="3"/>
      <charset val="238"/>
    </font>
    <font>
      <b/>
      <sz val="10"/>
      <color rgb="FFFF0000"/>
      <name val="Courier New"/>
      <family val="3"/>
      <charset val="238"/>
    </font>
    <font>
      <b/>
      <sz val="8"/>
      <color rgb="FFFF0000"/>
      <name val="Courier New"/>
      <family val="3"/>
      <charset val="238"/>
    </font>
    <font>
      <b/>
      <sz val="11"/>
      <color rgb="FFFF0000"/>
      <name val="Courier New"/>
      <family val="3"/>
      <charset val="238"/>
    </font>
    <font>
      <sz val="12"/>
      <name val="Courier New"/>
      <family val="3"/>
      <charset val="238"/>
    </font>
    <font>
      <b/>
      <sz val="14"/>
      <name val="Courier New"/>
      <family val="3"/>
      <charset val="238"/>
    </font>
    <font>
      <sz val="12"/>
      <color rgb="FFFF0000"/>
      <name val="Courier New"/>
      <family val="3"/>
      <charset val="238"/>
    </font>
    <font>
      <b/>
      <sz val="14"/>
      <color rgb="FFFF0000"/>
      <name val="Courier New"/>
      <family val="3"/>
      <charset val="238"/>
    </font>
    <font>
      <b/>
      <sz val="14"/>
      <color rgb="FF969696"/>
      <name val="Tahoma"/>
      <family val="2"/>
      <charset val="238"/>
    </font>
    <font>
      <sz val="14"/>
      <color rgb="FF969696"/>
      <name val="Tahoma"/>
      <family val="2"/>
      <charset val="238"/>
    </font>
    <font>
      <sz val="11"/>
      <color rgb="FFFF0000"/>
      <name val="Courier New"/>
      <family val="3"/>
      <charset val="238"/>
    </font>
    <font>
      <b/>
      <sz val="10"/>
      <color rgb="FF808080"/>
      <name val="Tahoma"/>
      <family val="2"/>
      <charset val="238"/>
    </font>
    <font>
      <sz val="14"/>
      <name val="Courier New"/>
      <family val="3"/>
      <charset val="238"/>
    </font>
    <font>
      <sz val="10"/>
      <color rgb="FF000000"/>
      <name val="Courier New"/>
      <family val="3"/>
      <charset val="1"/>
    </font>
    <font>
      <sz val="10"/>
      <name val="Courier New"/>
      <family val="3"/>
      <charset val="1"/>
    </font>
    <font>
      <b/>
      <sz val="10"/>
      <name val="Courier New"/>
      <family val="3"/>
      <charset val="1"/>
    </font>
    <font>
      <sz val="10"/>
      <color rgb="FF0000FF"/>
      <name val="Courier New"/>
      <family val="3"/>
      <charset val="1"/>
    </font>
    <font>
      <sz val="10"/>
      <color rgb="FF008000"/>
      <name val="Courier New"/>
      <family val="3"/>
      <charset val="1"/>
    </font>
    <font>
      <b/>
      <sz val="11"/>
      <name val="Courier New"/>
      <family val="3"/>
      <charset val="1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4"/>
      <color rgb="FF969696"/>
      <name val="Courier New"/>
      <family val="3"/>
      <charset val="238"/>
    </font>
    <font>
      <sz val="14"/>
      <color rgb="FF969696"/>
      <name val="Courier New"/>
      <family val="3"/>
      <charset val="238"/>
    </font>
    <font>
      <sz val="10"/>
      <color rgb="FF008080"/>
      <name val="Courier New"/>
      <family val="3"/>
      <charset val="238"/>
    </font>
    <font>
      <sz val="14"/>
      <color rgb="FFFF0000"/>
      <name val="Courier New"/>
      <family val="3"/>
      <charset val="238"/>
    </font>
    <font>
      <b/>
      <sz val="10"/>
      <name val="Tahoma"/>
      <family val="2"/>
      <charset val="238"/>
    </font>
    <font>
      <b/>
      <sz val="12"/>
      <name val="Tahoma"/>
      <family val="2"/>
      <charset val="238"/>
    </font>
    <font>
      <sz val="10"/>
      <color rgb="FF008080"/>
      <name val="Tahoma"/>
      <family val="2"/>
      <charset val="238"/>
    </font>
    <font>
      <b/>
      <i/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4"/>
      <color rgb="FF000000"/>
      <name val="Courier New"/>
      <family val="3"/>
      <charset val="238"/>
    </font>
    <font>
      <b/>
      <sz val="11"/>
      <color rgb="FF000000"/>
      <name val="Tahoma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808080"/>
      <name val="Courier New"/>
      <family val="3"/>
      <charset val="238"/>
    </font>
    <font>
      <sz val="9"/>
      <name val="Courier New"/>
      <family val="3"/>
      <charset val="238"/>
    </font>
    <font>
      <sz val="10"/>
      <name val="Arial CE"/>
      <family val="2"/>
      <charset val="1"/>
    </font>
    <font>
      <b/>
      <sz val="9"/>
      <name val="Courier New"/>
      <family val="3"/>
      <charset val="238"/>
    </font>
    <font>
      <sz val="9"/>
      <color rgb="FF000000"/>
      <name val="Courier New"/>
      <family val="3"/>
      <charset val="238"/>
    </font>
    <font>
      <b/>
      <i/>
      <sz val="10"/>
      <name val="Courier New"/>
      <family val="3"/>
      <charset val="238"/>
    </font>
    <font>
      <i/>
      <sz val="8"/>
      <name val="Courier New"/>
      <family val="3"/>
      <charset val="238"/>
    </font>
    <font>
      <i/>
      <sz val="9"/>
      <name val="Courier New"/>
      <family val="3"/>
      <charset val="238"/>
    </font>
    <font>
      <b/>
      <sz val="14"/>
      <name val="Tahoma"/>
      <family val="2"/>
      <charset val="238"/>
    </font>
    <font>
      <sz val="12"/>
      <color rgb="FF558ED5"/>
      <name val="Courier New"/>
      <family val="3"/>
      <charset val="238"/>
    </font>
    <font>
      <sz val="11"/>
      <color rgb="FFBFBFBF"/>
      <name val="Courier New"/>
      <family val="3"/>
      <charset val="238"/>
    </font>
    <font>
      <sz val="8"/>
      <color rgb="FF808080"/>
      <name val="Tahoma"/>
      <family val="2"/>
      <charset val="238"/>
    </font>
    <font>
      <b/>
      <sz val="11"/>
      <color rgb="FF4F81BD"/>
      <name val="Courier New"/>
      <family val="3"/>
      <charset val="238"/>
    </font>
    <font>
      <b/>
      <sz val="11"/>
      <color rgb="FF808080"/>
      <name val="Courier New"/>
      <family val="3"/>
      <charset val="238"/>
    </font>
    <font>
      <sz val="10"/>
      <color rgb="FFA6A6A6"/>
      <name val="Tahoma"/>
      <family val="2"/>
      <charset val="238"/>
    </font>
    <font>
      <sz val="11"/>
      <color rgb="FF4F81BD"/>
      <name val="Courier New"/>
      <family val="3"/>
      <charset val="238"/>
    </font>
    <font>
      <sz val="11"/>
      <name val="Courier New"/>
      <family val="3"/>
      <charset val="238"/>
    </font>
    <font>
      <sz val="11"/>
      <color rgb="FF808080"/>
      <name val="Courier New"/>
      <family val="3"/>
      <charset val="238"/>
    </font>
    <font>
      <sz val="10"/>
      <color rgb="FF000000"/>
      <name val="Tahoma"/>
      <family val="2"/>
      <charset val="238"/>
    </font>
    <font>
      <b/>
      <sz val="11"/>
      <color rgb="FFBFBFBF"/>
      <name val="Courier New"/>
      <family val="3"/>
      <charset val="238"/>
    </font>
    <font>
      <sz val="11"/>
      <color rgb="FFBFBFBF"/>
      <name val="Calibri"/>
      <family val="2"/>
      <charset val="238"/>
    </font>
    <font>
      <sz val="11"/>
      <color rgb="FF000000"/>
      <name val="Times New Roman"/>
      <family val="1"/>
      <charset val="238"/>
    </font>
    <font>
      <sz val="11"/>
      <color rgb="FF0070C0"/>
      <name val="Courier New"/>
      <family val="3"/>
      <charset val="238"/>
    </font>
    <font>
      <b/>
      <sz val="11"/>
      <color rgb="FF558ED5"/>
      <name val="Courier New"/>
      <family val="3"/>
      <charset val="238"/>
    </font>
    <font>
      <sz val="8"/>
      <color rgb="FF808080"/>
      <name val="Courier New"/>
      <family val="3"/>
      <charset val="238"/>
    </font>
    <font>
      <sz val="10"/>
      <color rgb="FF558ED5"/>
      <name val="Courier New"/>
      <family val="3"/>
      <charset val="238"/>
    </font>
    <font>
      <b/>
      <sz val="10"/>
      <color rgb="FF558ED5"/>
      <name val="Courier New"/>
      <family val="3"/>
      <charset val="238"/>
    </font>
    <font>
      <sz val="8"/>
      <color rgb="FF0070C0"/>
      <name val="Courier New"/>
      <family val="3"/>
      <charset val="238"/>
    </font>
    <font>
      <sz val="8"/>
      <color rgb="FFFF0000"/>
      <name val="Courier New"/>
      <family val="3"/>
      <charset val="238"/>
    </font>
    <font>
      <sz val="11"/>
      <color rgb="FF558ED5"/>
      <name val="Courier New"/>
      <family val="3"/>
      <charset val="238"/>
    </font>
    <font>
      <b/>
      <sz val="12"/>
      <color rgb="FF000000"/>
      <name val="Courier New"/>
      <family val="3"/>
      <charset val="238"/>
    </font>
    <font>
      <b/>
      <sz val="12"/>
      <color rgb="FF558ED5"/>
      <name val="Courier New"/>
      <family val="3"/>
      <charset val="238"/>
    </font>
    <font>
      <b/>
      <sz val="12"/>
      <color rgb="FFFF0000"/>
      <name val="Courier New"/>
      <family val="3"/>
      <charset val="238"/>
    </font>
    <font>
      <sz val="12"/>
      <color rgb="FF000000"/>
      <name val="Courier New"/>
      <family val="3"/>
      <charset val="238"/>
    </font>
    <font>
      <b/>
      <sz val="11"/>
      <color rgb="FF0070C0"/>
      <name val="Courier New"/>
      <family val="3"/>
      <charset val="238"/>
    </font>
    <font>
      <sz val="11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0" tint="-0.34998626667073579"/>
      <name val="Calibri"/>
      <family val="2"/>
      <charset val="238"/>
    </font>
    <font>
      <b/>
      <sz val="11"/>
      <color theme="0" tint="-0.34998626667073579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  <fill>
      <patternFill patternType="solid">
        <fgColor rgb="FFDCE6F2"/>
        <bgColor rgb="FFD9D9D9"/>
      </patternFill>
    </fill>
    <fill>
      <patternFill patternType="solid">
        <fgColor rgb="FFFDEADA"/>
        <bgColor rgb="FFEBF1DE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CE6F2"/>
      </patternFill>
    </fill>
  </fills>
  <borders count="5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808080"/>
      </left>
      <right style="thin">
        <color rgb="FF808080"/>
      </right>
      <top style="thin">
        <color auto="1"/>
      </top>
      <bottom/>
      <diagonal/>
    </border>
    <border>
      <left style="thin">
        <color rgb="FF808080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</borders>
  <cellStyleXfs count="12">
    <xf numFmtId="0" fontId="0" fillId="0" borderId="0"/>
    <xf numFmtId="0" fontId="9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2" fillId="0" borderId="0"/>
    <xf numFmtId="0" fontId="1" fillId="0" borderId="0"/>
  </cellStyleXfs>
  <cellXfs count="95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7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5" fillId="0" borderId="0" xfId="0" applyFont="1"/>
    <xf numFmtId="0" fontId="12" fillId="0" borderId="0" xfId="0" applyFont="1" applyAlignment="1">
      <alignment horizontal="left"/>
    </xf>
    <xf numFmtId="0" fontId="3" fillId="2" borderId="1" xfId="0" applyFont="1" applyFill="1" applyBorder="1"/>
    <xf numFmtId="0" fontId="12" fillId="2" borderId="2" xfId="0" applyFont="1" applyFill="1" applyBorder="1" applyAlignment="1">
      <alignment horizontal="left"/>
    </xf>
    <xf numFmtId="0" fontId="10" fillId="2" borderId="3" xfId="0" applyFont="1" applyFill="1" applyBorder="1"/>
    <xf numFmtId="0" fontId="12" fillId="2" borderId="4" xfId="0" applyFont="1" applyFill="1" applyBorder="1" applyAlignment="1">
      <alignment horizontal="center" wrapText="1"/>
    </xf>
    <xf numFmtId="0" fontId="3" fillId="2" borderId="5" xfId="0" applyFont="1" applyFill="1" applyBorder="1"/>
    <xf numFmtId="0" fontId="13" fillId="2" borderId="6" xfId="0" applyFont="1" applyFill="1" applyBorder="1" applyAlignment="1">
      <alignment horizontal="left"/>
    </xf>
    <xf numFmtId="0" fontId="10" fillId="2" borderId="6" xfId="0" applyFont="1" applyFill="1" applyBorder="1"/>
    <xf numFmtId="0" fontId="10" fillId="2" borderId="4" xfId="0" applyFont="1" applyFill="1" applyBorder="1" applyAlignment="1">
      <alignment horizontal="center"/>
    </xf>
    <xf numFmtId="164" fontId="10" fillId="2" borderId="4" xfId="0" applyNumberFormat="1" applyFont="1" applyFill="1" applyBorder="1" applyAlignment="1">
      <alignment horizontal="center"/>
    </xf>
    <xf numFmtId="164" fontId="12" fillId="2" borderId="4" xfId="0" applyNumberFormat="1" applyFont="1" applyFill="1" applyBorder="1" applyAlignment="1">
      <alignment horizontal="center"/>
    </xf>
    <xf numFmtId="1" fontId="10" fillId="2" borderId="4" xfId="0" applyNumberFormat="1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0" fontId="3" fillId="0" borderId="0" xfId="0" applyFont="1" applyBorder="1"/>
    <xf numFmtId="0" fontId="14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left"/>
    </xf>
    <xf numFmtId="49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9" fontId="10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applyFont="1" applyBorder="1" applyAlignment="1">
      <alignment horizontal="left"/>
    </xf>
    <xf numFmtId="49" fontId="12" fillId="0" borderId="4" xfId="0" applyNumberFormat="1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0" fillId="0" borderId="7" xfId="0" applyFont="1" applyBorder="1"/>
    <xf numFmtId="0" fontId="10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64" fontId="10" fillId="0" borderId="7" xfId="11" applyNumberFormat="1" applyFont="1" applyBorder="1" applyAlignment="1">
      <alignment horizontal="center" vertical="center"/>
    </xf>
    <xf numFmtId="0" fontId="12" fillId="0" borderId="8" xfId="0" applyFont="1" applyBorder="1"/>
    <xf numFmtId="0" fontId="12" fillId="0" borderId="9" xfId="0" applyFont="1" applyBorder="1" applyAlignment="1">
      <alignment horizontal="center"/>
    </xf>
    <xf numFmtId="0" fontId="12" fillId="0" borderId="9" xfId="0" applyFont="1" applyBorder="1"/>
    <xf numFmtId="2" fontId="12" fillId="0" borderId="9" xfId="0" applyNumberFormat="1" applyFont="1" applyBorder="1" applyAlignment="1">
      <alignment horizontal="center"/>
    </xf>
    <xf numFmtId="164" fontId="16" fillId="0" borderId="10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17" fillId="0" borderId="4" xfId="0" applyFont="1" applyBorder="1" applyAlignment="1">
      <alignment horizontal="center"/>
    </xf>
    <xf numFmtId="0" fontId="17" fillId="0" borderId="4" xfId="0" applyFont="1" applyBorder="1"/>
    <xf numFmtId="0" fontId="10" fillId="0" borderId="4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0" fillId="0" borderId="4" xfId="0" applyFont="1" applyBorder="1"/>
    <xf numFmtId="164" fontId="10" fillId="0" borderId="4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49" fontId="10" fillId="0" borderId="11" xfId="0" applyNumberFormat="1" applyFont="1" applyBorder="1" applyAlignment="1">
      <alignment horizontal="center"/>
    </xf>
    <xf numFmtId="0" fontId="3" fillId="0" borderId="0" xfId="0" applyFont="1"/>
    <xf numFmtId="49" fontId="10" fillId="0" borderId="11" xfId="0" applyNumberFormat="1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center"/>
    </xf>
    <xf numFmtId="1" fontId="10" fillId="0" borderId="4" xfId="0" applyNumberFormat="1" applyFont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0" fillId="0" borderId="11" xfId="0" applyFont="1" applyBorder="1"/>
    <xf numFmtId="1" fontId="10" fillId="0" borderId="12" xfId="0" applyNumberFormat="1" applyFont="1" applyBorder="1" applyAlignment="1">
      <alignment horizontal="center"/>
    </xf>
    <xf numFmtId="0" fontId="10" fillId="0" borderId="4" xfId="11" applyFont="1" applyBorder="1" applyAlignment="1">
      <alignment vertical="center"/>
    </xf>
    <xf numFmtId="0" fontId="10" fillId="0" borderId="4" xfId="11" applyFont="1" applyBorder="1" applyAlignment="1">
      <alignment horizontal="center" vertical="center"/>
    </xf>
    <xf numFmtId="1" fontId="10" fillId="0" borderId="4" xfId="11" applyNumberFormat="1" applyFont="1" applyBorder="1" applyAlignment="1">
      <alignment horizontal="center" vertical="center"/>
    </xf>
    <xf numFmtId="0" fontId="12" fillId="0" borderId="8" xfId="0" applyFont="1" applyBorder="1"/>
    <xf numFmtId="0" fontId="12" fillId="0" borderId="9" xfId="0" applyFont="1" applyBorder="1" applyAlignment="1">
      <alignment horizontal="center"/>
    </xf>
    <xf numFmtId="0" fontId="12" fillId="0" borderId="9" xfId="0" applyFont="1" applyBorder="1"/>
    <xf numFmtId="164" fontId="12" fillId="0" borderId="13" xfId="0" applyNumberFormat="1" applyFont="1" applyBorder="1" applyAlignment="1">
      <alignment horizontal="center"/>
    </xf>
    <xf numFmtId="0" fontId="19" fillId="0" borderId="0" xfId="0" applyFont="1"/>
    <xf numFmtId="0" fontId="10" fillId="0" borderId="11" xfId="0" applyFont="1" applyBorder="1" applyAlignment="1">
      <alignment horizontal="center"/>
    </xf>
    <xf numFmtId="0" fontId="10" fillId="0" borderId="3" xfId="0" applyFont="1" applyBorder="1"/>
    <xf numFmtId="1" fontId="10" fillId="0" borderId="11" xfId="0" applyNumberFormat="1" applyFont="1" applyBorder="1" applyAlignment="1">
      <alignment horizontal="center"/>
    </xf>
    <xf numFmtId="0" fontId="10" fillId="0" borderId="14" xfId="0" applyFont="1" applyBorder="1"/>
    <xf numFmtId="49" fontId="10" fillId="0" borderId="15" xfId="0" applyNumberFormat="1" applyFont="1" applyBorder="1" applyAlignment="1">
      <alignment horizontal="center"/>
    </xf>
    <xf numFmtId="1" fontId="10" fillId="0" borderId="15" xfId="0" applyNumberFormat="1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5" xfId="0" applyFont="1" applyBorder="1"/>
    <xf numFmtId="165" fontId="10" fillId="0" borderId="15" xfId="0" applyNumberFormat="1" applyFont="1" applyBorder="1" applyAlignment="1">
      <alignment horizontal="center"/>
    </xf>
    <xf numFmtId="0" fontId="20" fillId="0" borderId="8" xfId="0" applyFont="1" applyBorder="1"/>
    <xf numFmtId="0" fontId="20" fillId="0" borderId="9" xfId="0" applyFont="1" applyBorder="1"/>
    <xf numFmtId="0" fontId="20" fillId="0" borderId="9" xfId="0" applyFont="1" applyBorder="1" applyAlignment="1">
      <alignment horizontal="center"/>
    </xf>
    <xf numFmtId="164" fontId="20" fillId="0" borderId="10" xfId="0" applyNumberFormat="1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2" fillId="0" borderId="8" xfId="0" applyFont="1" applyBorder="1" applyAlignment="1">
      <alignment vertical="center"/>
    </xf>
    <xf numFmtId="0" fontId="10" fillId="0" borderId="9" xfId="11" applyFont="1" applyBorder="1" applyAlignment="1">
      <alignment horizontal="center" vertical="center"/>
    </xf>
    <xf numFmtId="0" fontId="10" fillId="0" borderId="9" xfId="11" applyFont="1" applyBorder="1" applyAlignment="1">
      <alignment vertical="center"/>
    </xf>
    <xf numFmtId="0" fontId="10" fillId="0" borderId="9" xfId="11" applyFont="1" applyBorder="1" applyAlignment="1">
      <alignment horizontal="center"/>
    </xf>
    <xf numFmtId="1" fontId="10" fillId="0" borderId="9" xfId="11" applyNumberFormat="1" applyFont="1" applyBorder="1" applyAlignment="1">
      <alignment horizontal="center"/>
    </xf>
    <xf numFmtId="164" fontId="12" fillId="0" borderId="16" xfId="11" applyNumberFormat="1" applyFont="1" applyBorder="1" applyAlignment="1">
      <alignment horizont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17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/>
    <xf numFmtId="2" fontId="10" fillId="0" borderId="15" xfId="0" applyNumberFormat="1" applyFont="1" applyBorder="1" applyAlignment="1">
      <alignment horizontal="center"/>
    </xf>
    <xf numFmtId="1" fontId="3" fillId="0" borderId="0" xfId="0" applyNumberFormat="1" applyFont="1"/>
    <xf numFmtId="0" fontId="13" fillId="0" borderId="9" xfId="0" applyFont="1" applyBorder="1"/>
    <xf numFmtId="0" fontId="13" fillId="0" borderId="9" xfId="0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0" fontId="21" fillId="0" borderId="0" xfId="0" applyFont="1"/>
    <xf numFmtId="0" fontId="15" fillId="0" borderId="11" xfId="0" applyFont="1" applyBorder="1" applyAlignment="1">
      <alignment horizontal="center"/>
    </xf>
    <xf numFmtId="0" fontId="3" fillId="0" borderId="11" xfId="0" applyFont="1" applyBorder="1"/>
    <xf numFmtId="49" fontId="10" fillId="0" borderId="7" xfId="11" applyNumberFormat="1" applyFont="1" applyBorder="1" applyAlignment="1">
      <alignment horizontal="center" vertical="center"/>
    </xf>
    <xf numFmtId="0" fontId="10" fillId="0" borderId="0" xfId="1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3" fillId="0" borderId="4" xfId="0" applyFont="1" applyBorder="1"/>
    <xf numFmtId="49" fontId="10" fillId="0" borderId="15" xfId="11" applyNumberFormat="1" applyFont="1" applyBorder="1" applyAlignment="1">
      <alignment horizontal="center" vertical="center"/>
    </xf>
    <xf numFmtId="0" fontId="10" fillId="0" borderId="18" xfId="11" applyFont="1" applyBorder="1" applyAlignment="1">
      <alignment horizontal="center" vertical="center"/>
    </xf>
    <xf numFmtId="2" fontId="12" fillId="0" borderId="9" xfId="0" applyNumberFormat="1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1" fontId="22" fillId="0" borderId="4" xfId="0" applyNumberFormat="1" applyFont="1" applyBorder="1" applyAlignment="1">
      <alignment horizontal="center"/>
    </xf>
    <xf numFmtId="164" fontId="12" fillId="0" borderId="16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14" fillId="0" borderId="0" xfId="0" applyFont="1"/>
    <xf numFmtId="0" fontId="15" fillId="0" borderId="4" xfId="0" applyFont="1" applyBorder="1"/>
    <xf numFmtId="0" fontId="15" fillId="0" borderId="4" xfId="0" applyFont="1" applyBorder="1" applyAlignment="1">
      <alignment horizontal="left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164" fontId="12" fillId="0" borderId="10" xfId="0" applyNumberFormat="1" applyFont="1" applyBorder="1" applyAlignment="1">
      <alignment horizontal="center"/>
    </xf>
    <xf numFmtId="0" fontId="11" fillId="0" borderId="0" xfId="0" applyFont="1"/>
    <xf numFmtId="0" fontId="12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vertical="center" wrapText="1"/>
    </xf>
    <xf numFmtId="0" fontId="17" fillId="0" borderId="4" xfId="11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11" applyFont="1" applyBorder="1" applyAlignment="1">
      <alignment vertical="center" wrapText="1"/>
    </xf>
    <xf numFmtId="0" fontId="10" fillId="0" borderId="4" xfId="11" applyFont="1" applyBorder="1" applyAlignment="1">
      <alignment horizontal="center"/>
    </xf>
    <xf numFmtId="0" fontId="17" fillId="0" borderId="4" xfId="1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49" fontId="17" fillId="0" borderId="15" xfId="11" applyNumberFormat="1" applyFont="1" applyBorder="1" applyAlignment="1">
      <alignment horizontal="center" vertical="center"/>
    </xf>
    <xf numFmtId="0" fontId="10" fillId="0" borderId="15" xfId="11" applyFont="1" applyBorder="1" applyAlignment="1">
      <alignment vertical="center" wrapText="1"/>
    </xf>
    <xf numFmtId="0" fontId="10" fillId="0" borderId="15" xfId="11" applyFont="1" applyBorder="1" applyAlignment="1">
      <alignment horizontal="center"/>
    </xf>
    <xf numFmtId="0" fontId="12" fillId="0" borderId="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164" fontId="12" fillId="0" borderId="16" xfId="11" applyNumberFormat="1" applyFont="1" applyBorder="1" applyAlignment="1">
      <alignment horizontal="center"/>
    </xf>
    <xf numFmtId="0" fontId="23" fillId="0" borderId="0" xfId="0" applyFont="1" applyAlignment="1">
      <alignment vertical="center"/>
    </xf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horizontal="center"/>
    </xf>
    <xf numFmtId="0" fontId="25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vertical="center" wrapText="1"/>
    </xf>
    <xf numFmtId="0" fontId="25" fillId="0" borderId="4" xfId="11" applyFont="1" applyBorder="1" applyAlignment="1">
      <alignment horizontal="center"/>
    </xf>
    <xf numFmtId="0" fontId="23" fillId="0" borderId="4" xfId="0" applyFont="1" applyBorder="1" applyAlignment="1">
      <alignment horizontal="center" vertical="center"/>
    </xf>
    <xf numFmtId="49" fontId="25" fillId="0" borderId="4" xfId="11" applyNumberFormat="1" applyFont="1" applyBorder="1" applyAlignment="1">
      <alignment horizontal="center" vertical="center"/>
    </xf>
    <xf numFmtId="0" fontId="23" fillId="0" borderId="4" xfId="11" applyFont="1" applyBorder="1" applyAlignment="1">
      <alignment vertical="center" wrapText="1"/>
    </xf>
    <xf numFmtId="166" fontId="23" fillId="0" borderId="4" xfId="0" applyNumberFormat="1" applyFont="1" applyBorder="1" applyAlignment="1">
      <alignment horizontal="center" vertical="center"/>
    </xf>
    <xf numFmtId="164" fontId="23" fillId="0" borderId="4" xfId="0" applyNumberFormat="1" applyFont="1" applyBorder="1" applyAlignment="1">
      <alignment horizontal="center"/>
    </xf>
    <xf numFmtId="49" fontId="25" fillId="0" borderId="15" xfId="11" applyNumberFormat="1" applyFont="1" applyBorder="1" applyAlignment="1">
      <alignment horizontal="center" vertical="center"/>
    </xf>
    <xf numFmtId="0" fontId="23" fillId="0" borderId="15" xfId="11" applyFont="1" applyBorder="1" applyAlignment="1">
      <alignment vertical="center" wrapText="1"/>
    </xf>
    <xf numFmtId="0" fontId="23" fillId="0" borderId="15" xfId="11" applyFont="1" applyBorder="1" applyAlignment="1">
      <alignment horizontal="center"/>
    </xf>
    <xf numFmtId="166" fontId="23" fillId="0" borderId="15" xfId="0" applyNumberFormat="1" applyFont="1" applyBorder="1" applyAlignment="1">
      <alignment horizontal="center"/>
    </xf>
    <xf numFmtId="0" fontId="23" fillId="0" borderId="15" xfId="0" applyFont="1" applyBorder="1" applyAlignment="1">
      <alignment horizontal="center" vertical="center"/>
    </xf>
    <xf numFmtId="0" fontId="24" fillId="0" borderId="8" xfId="0" applyFont="1" applyBorder="1" applyAlignment="1">
      <alignment vertical="center"/>
    </xf>
    <xf numFmtId="49" fontId="25" fillId="0" borderId="19" xfId="11" applyNumberFormat="1" applyFont="1" applyBorder="1" applyAlignment="1">
      <alignment horizontal="center" vertical="center"/>
    </xf>
    <xf numFmtId="0" fontId="23" fillId="0" borderId="19" xfId="0" applyFont="1" applyBorder="1" applyAlignment="1">
      <alignment vertical="center"/>
    </xf>
    <xf numFmtId="164" fontId="24" fillId="0" borderId="16" xfId="11" applyNumberFormat="1" applyFont="1" applyBorder="1" applyAlignment="1">
      <alignment horizontal="center"/>
    </xf>
    <xf numFmtId="164" fontId="26" fillId="0" borderId="10" xfId="0" applyNumberFormat="1" applyFont="1" applyBorder="1" applyAlignment="1">
      <alignment horizontal="center"/>
    </xf>
    <xf numFmtId="0" fontId="24" fillId="0" borderId="0" xfId="0" applyFont="1" applyBorder="1" applyAlignment="1">
      <alignment vertical="center"/>
    </xf>
    <xf numFmtId="164" fontId="26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17" fillId="0" borderId="4" xfId="11" applyFont="1" applyBorder="1" applyAlignment="1">
      <alignment horizontal="center"/>
    </xf>
    <xf numFmtId="0" fontId="17" fillId="0" borderId="4" xfId="11" applyFont="1" applyBorder="1" applyAlignment="1">
      <alignment horizontal="center" vertical="center"/>
    </xf>
    <xf numFmtId="1" fontId="10" fillId="0" borderId="4" xfId="11" applyNumberFormat="1" applyFont="1" applyBorder="1" applyAlignment="1">
      <alignment horizontal="center"/>
    </xf>
    <xf numFmtId="49" fontId="17" fillId="0" borderId="4" xfId="11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49" fontId="17" fillId="0" borderId="15" xfId="11" applyNumberFormat="1" applyFont="1" applyBorder="1" applyAlignment="1">
      <alignment horizontal="center" vertical="center"/>
    </xf>
    <xf numFmtId="0" fontId="10" fillId="0" borderId="15" xfId="11" applyFont="1" applyBorder="1" applyAlignment="1">
      <alignment vertical="center" wrapText="1"/>
    </xf>
    <xf numFmtId="0" fontId="10" fillId="0" borderId="15" xfId="11" applyFont="1" applyBorder="1" applyAlignment="1">
      <alignment horizontal="center"/>
    </xf>
    <xf numFmtId="1" fontId="10" fillId="0" borderId="15" xfId="11" applyNumberFormat="1" applyFont="1" applyBorder="1" applyAlignment="1">
      <alignment horizontal="center"/>
    </xf>
    <xf numFmtId="0" fontId="10" fillId="0" borderId="19" xfId="0" applyFont="1" applyBorder="1" applyAlignment="1">
      <alignment vertical="center"/>
    </xf>
    <xf numFmtId="0" fontId="10" fillId="0" borderId="4" xfId="11" applyFont="1" applyBorder="1" applyAlignment="1">
      <alignment vertical="center" wrapText="1"/>
    </xf>
    <xf numFmtId="0" fontId="10" fillId="0" borderId="4" xfId="11" applyFont="1" applyBorder="1" applyAlignment="1">
      <alignment horizontal="center"/>
    </xf>
    <xf numFmtId="1" fontId="10" fillId="0" borderId="4" xfId="11" applyNumberFormat="1" applyFont="1" applyBorder="1" applyAlignment="1">
      <alignment horizontal="center"/>
    </xf>
    <xf numFmtId="2" fontId="10" fillId="0" borderId="15" xfId="11" applyNumberFormat="1" applyFont="1" applyBorder="1" applyAlignment="1">
      <alignment horizontal="center"/>
    </xf>
    <xf numFmtId="49" fontId="17" fillId="0" borderId="19" xfId="11" applyNumberFormat="1" applyFont="1" applyBorder="1" applyAlignment="1">
      <alignment horizontal="center" vertical="center"/>
    </xf>
    <xf numFmtId="49" fontId="17" fillId="0" borderId="0" xfId="11" applyNumberFormat="1" applyFont="1" applyAlignment="1">
      <alignment horizontal="center" vertical="center"/>
    </xf>
    <xf numFmtId="164" fontId="12" fillId="0" borderId="0" xfId="11" applyNumberFormat="1" applyFont="1" applyAlignment="1">
      <alignment horizontal="center"/>
    </xf>
    <xf numFmtId="0" fontId="13" fillId="0" borderId="1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164" fontId="13" fillId="0" borderId="4" xfId="11" applyNumberFormat="1" applyFont="1" applyBorder="1" applyAlignment="1">
      <alignment horizontal="center"/>
    </xf>
    <xf numFmtId="0" fontId="10" fillId="0" borderId="1" xfId="0" applyFont="1" applyBorder="1"/>
    <xf numFmtId="0" fontId="10" fillId="0" borderId="2" xfId="0" applyFont="1" applyBorder="1"/>
    <xf numFmtId="164" fontId="10" fillId="0" borderId="3" xfId="0" applyNumberFormat="1" applyFont="1" applyBorder="1" applyAlignment="1">
      <alignment horizontal="center"/>
    </xf>
    <xf numFmtId="4" fontId="3" fillId="0" borderId="0" xfId="0" applyNumberFormat="1" applyFont="1"/>
    <xf numFmtId="0" fontId="10" fillId="0" borderId="20" xfId="0" applyFont="1" applyBorder="1"/>
    <xf numFmtId="0" fontId="10" fillId="0" borderId="18" xfId="0" applyFont="1" applyBorder="1"/>
    <xf numFmtId="164" fontId="10" fillId="0" borderId="14" xfId="0" applyNumberFormat="1" applyFont="1" applyBorder="1" applyAlignment="1">
      <alignment horizontal="center"/>
    </xf>
    <xf numFmtId="0" fontId="10" fillId="0" borderId="1" xfId="0" applyFont="1" applyBorder="1"/>
    <xf numFmtId="0" fontId="10" fillId="0" borderId="2" xfId="0" applyFont="1" applyBorder="1"/>
    <xf numFmtId="164" fontId="27" fillId="0" borderId="4" xfId="11" applyNumberFormat="1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12" fillId="3" borderId="1" xfId="0" applyFont="1" applyFill="1" applyBorder="1"/>
    <xf numFmtId="0" fontId="3" fillId="3" borderId="6" xfId="0" applyFont="1" applyFill="1" applyBorder="1"/>
    <xf numFmtId="164" fontId="28" fillId="3" borderId="3" xfId="0" applyNumberFormat="1" applyFont="1" applyFill="1" applyBorder="1" applyAlignment="1">
      <alignment horizontal="center"/>
    </xf>
    <xf numFmtId="0" fontId="12" fillId="0" borderId="0" xfId="0" applyFont="1" applyBorder="1"/>
    <xf numFmtId="0" fontId="3" fillId="0" borderId="0" xfId="0" applyFont="1" applyBorder="1"/>
    <xf numFmtId="167" fontId="28" fillId="0" borderId="0" xfId="0" applyNumberFormat="1" applyFont="1" applyBorder="1" applyAlignment="1">
      <alignment horizontal="center"/>
    </xf>
    <xf numFmtId="164" fontId="10" fillId="0" borderId="4" xfId="11" applyNumberFormat="1" applyFont="1" applyBorder="1" applyAlignment="1">
      <alignment horizontal="center"/>
    </xf>
    <xf numFmtId="0" fontId="12" fillId="4" borderId="1" xfId="0" applyFont="1" applyFill="1" applyBorder="1"/>
    <xf numFmtId="0" fontId="10" fillId="4" borderId="2" xfId="0" applyFont="1" applyFill="1" applyBorder="1"/>
    <xf numFmtId="164" fontId="28" fillId="4" borderId="3" xfId="0" applyNumberFormat="1" applyFont="1" applyFill="1" applyBorder="1" applyAlignment="1">
      <alignment horizontal="center"/>
    </xf>
    <xf numFmtId="0" fontId="24" fillId="0" borderId="0" xfId="0" applyFont="1"/>
    <xf numFmtId="0" fontId="23" fillId="0" borderId="20" xfId="0" applyFont="1" applyBorder="1"/>
    <xf numFmtId="0" fontId="23" fillId="0" borderId="18" xfId="0" applyFont="1" applyBorder="1"/>
    <xf numFmtId="164" fontId="23" fillId="0" borderId="4" xfId="11" applyNumberFormat="1" applyFont="1" applyBorder="1" applyAlignment="1">
      <alignment horizontal="center"/>
    </xf>
    <xf numFmtId="0" fontId="23" fillId="0" borderId="1" xfId="0" applyFont="1" applyBorder="1"/>
    <xf numFmtId="0" fontId="23" fillId="0" borderId="2" xfId="0" applyFont="1" applyBorder="1"/>
    <xf numFmtId="164" fontId="29" fillId="0" borderId="4" xfId="11" applyNumberFormat="1" applyFont="1" applyBorder="1" applyAlignment="1">
      <alignment horizontal="center"/>
    </xf>
    <xf numFmtId="0" fontId="24" fillId="0" borderId="1" xfId="0" applyFont="1" applyBorder="1"/>
    <xf numFmtId="164" fontId="30" fillId="0" borderId="3" xfId="0" applyNumberFormat="1" applyFont="1" applyBorder="1" applyAlignment="1">
      <alignment horizontal="center"/>
    </xf>
    <xf numFmtId="0" fontId="10" fillId="0" borderId="0" xfId="0" applyFont="1" applyBorder="1"/>
    <xf numFmtId="164" fontId="13" fillId="0" borderId="0" xfId="11" applyNumberFormat="1" applyFont="1" applyBorder="1" applyAlignment="1">
      <alignment horizontal="center"/>
    </xf>
    <xf numFmtId="164" fontId="3" fillId="0" borderId="0" xfId="0" applyNumberFormat="1" applyFont="1"/>
    <xf numFmtId="0" fontId="12" fillId="2" borderId="1" xfId="0" applyFont="1" applyFill="1" applyBorder="1"/>
    <xf numFmtId="0" fontId="3" fillId="2" borderId="2" xfId="0" applyFont="1" applyFill="1" applyBorder="1"/>
    <xf numFmtId="164" fontId="28" fillId="2" borderId="4" xfId="0" applyNumberFormat="1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3" fillId="2" borderId="20" xfId="0" applyFont="1" applyFill="1" applyBorder="1"/>
    <xf numFmtId="0" fontId="12" fillId="2" borderId="18" xfId="0" applyFont="1" applyFill="1" applyBorder="1" applyAlignment="1">
      <alignment horizontal="left"/>
    </xf>
    <xf numFmtId="0" fontId="10" fillId="2" borderId="18" xfId="0" applyFont="1" applyFill="1" applyBorder="1"/>
    <xf numFmtId="0" fontId="13" fillId="2" borderId="2" xfId="0" applyFont="1" applyFill="1" applyBorder="1" applyAlignment="1">
      <alignment horizontal="left"/>
    </xf>
    <xf numFmtId="0" fontId="10" fillId="2" borderId="2" xfId="0" applyFont="1" applyFill="1" applyBorder="1"/>
    <xf numFmtId="4" fontId="21" fillId="0" borderId="0" xfId="0" applyNumberFormat="1" applyFont="1"/>
    <xf numFmtId="0" fontId="13" fillId="0" borderId="0" xfId="0" applyFont="1" applyBorder="1" applyAlignment="1">
      <alignment horizontal="left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2" fillId="0" borderId="21" xfId="0" applyFont="1" applyBorder="1" applyAlignment="1">
      <alignment horizontal="center"/>
    </xf>
    <xf numFmtId="0" fontId="12" fillId="0" borderId="19" xfId="0" applyFont="1" applyBorder="1"/>
    <xf numFmtId="0" fontId="12" fillId="0" borderId="19" xfId="0" applyFont="1" applyBorder="1" applyAlignment="1">
      <alignment horizontal="left"/>
    </xf>
    <xf numFmtId="0" fontId="12" fillId="0" borderId="19" xfId="0" applyFont="1" applyBorder="1" applyAlignment="1">
      <alignment horizontal="center"/>
    </xf>
    <xf numFmtId="49" fontId="12" fillId="0" borderId="19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164" fontId="10" fillId="0" borderId="15" xfId="11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19" xfId="0" applyFont="1" applyBorder="1"/>
    <xf numFmtId="0" fontId="17" fillId="0" borderId="2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49" fontId="18" fillId="0" borderId="4" xfId="0" applyNumberFormat="1" applyFont="1" applyBorder="1" applyAlignment="1">
      <alignment horizontal="center"/>
    </xf>
    <xf numFmtId="2" fontId="10" fillId="0" borderId="4" xfId="11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4" fontId="10" fillId="0" borderId="0" xfId="0" applyNumberFormat="1" applyFont="1" applyBorder="1"/>
    <xf numFmtId="0" fontId="10" fillId="0" borderId="11" xfId="0" applyFont="1" applyBorder="1" applyAlignment="1">
      <alignment horizontal="left"/>
    </xf>
    <xf numFmtId="167" fontId="10" fillId="0" borderId="4" xfId="0" applyNumberFormat="1" applyFont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164" fontId="10" fillId="0" borderId="11" xfId="11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164" fontId="10" fillId="0" borderId="4" xfId="11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/>
    </xf>
    <xf numFmtId="1" fontId="10" fillId="0" borderId="4" xfId="11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49" fontId="10" fillId="0" borderId="4" xfId="11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left"/>
    </xf>
    <xf numFmtId="164" fontId="13" fillId="0" borderId="0" xfId="0" applyNumberFormat="1" applyFont="1" applyBorder="1" applyAlignment="1">
      <alignment horizontal="center"/>
    </xf>
    <xf numFmtId="0" fontId="27" fillId="0" borderId="0" xfId="0" applyFont="1" applyBorder="1"/>
    <xf numFmtId="0" fontId="27" fillId="0" borderId="0" xfId="0" applyFont="1" applyBorder="1" applyAlignment="1">
      <alignment horizontal="center"/>
    </xf>
    <xf numFmtId="164" fontId="13" fillId="0" borderId="0" xfId="0" applyNumberFormat="1" applyFont="1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5" fillId="0" borderId="4" xfId="0" applyFont="1" applyBorder="1"/>
    <xf numFmtId="164" fontId="10" fillId="0" borderId="23" xfId="0" applyNumberFormat="1" applyFont="1" applyBorder="1" applyAlignment="1">
      <alignment horizontal="center"/>
    </xf>
    <xf numFmtId="0" fontId="25" fillId="0" borderId="4" xfId="1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5" fillId="0" borderId="4" xfId="11" applyFont="1" applyBorder="1" applyAlignment="1">
      <alignment horizontal="center" vertical="center"/>
    </xf>
    <xf numFmtId="0" fontId="23" fillId="0" borderId="4" xfId="11" applyFont="1" applyBorder="1" applyAlignment="1">
      <alignment horizontal="center"/>
    </xf>
    <xf numFmtId="1" fontId="23" fillId="0" borderId="4" xfId="11" applyNumberFormat="1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5" xfId="11" applyFont="1" applyBorder="1" applyAlignment="1">
      <alignment vertical="center" wrapText="1"/>
    </xf>
    <xf numFmtId="0" fontId="23" fillId="0" borderId="15" xfId="11" applyFont="1" applyBorder="1" applyAlignment="1">
      <alignment horizontal="center"/>
    </xf>
    <xf numFmtId="1" fontId="23" fillId="0" borderId="15" xfId="11" applyNumberFormat="1" applyFont="1" applyBorder="1" applyAlignment="1">
      <alignment horizontal="center"/>
    </xf>
    <xf numFmtId="0" fontId="23" fillId="0" borderId="15" xfId="0" applyFont="1" applyBorder="1" applyAlignment="1">
      <alignment horizontal="center" vertical="center"/>
    </xf>
    <xf numFmtId="49" fontId="25" fillId="0" borderId="15" xfId="11" applyNumberFormat="1" applyFont="1" applyBorder="1" applyAlignment="1">
      <alignment horizontal="center" vertical="center"/>
    </xf>
    <xf numFmtId="0" fontId="33" fillId="0" borderId="9" xfId="0" applyFont="1" applyBorder="1"/>
    <xf numFmtId="0" fontId="18" fillId="0" borderId="4" xfId="0" applyFont="1" applyBorder="1" applyAlignment="1">
      <alignment horizontal="center" vertical="center"/>
    </xf>
    <xf numFmtId="49" fontId="17" fillId="0" borderId="4" xfId="11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/>
    </xf>
    <xf numFmtId="166" fontId="23" fillId="0" borderId="15" xfId="0" applyNumberFormat="1" applyFont="1" applyBorder="1" applyAlignment="1">
      <alignment horizontal="center" vertical="center"/>
    </xf>
    <xf numFmtId="0" fontId="23" fillId="0" borderId="15" xfId="0" applyFont="1" applyBorder="1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34" fillId="0" borderId="0" xfId="0" applyFont="1"/>
    <xf numFmtId="0" fontId="13" fillId="0" borderId="8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164" fontId="13" fillId="0" borderId="16" xfId="11" applyNumberFormat="1" applyFont="1" applyBorder="1" applyAlignment="1">
      <alignment horizontal="center"/>
    </xf>
    <xf numFmtId="0" fontId="13" fillId="0" borderId="8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164" fontId="13" fillId="0" borderId="16" xfId="11" applyNumberFormat="1" applyFont="1" applyBorder="1" applyAlignment="1">
      <alignment horizontal="center"/>
    </xf>
    <xf numFmtId="0" fontId="13" fillId="0" borderId="0" xfId="0" applyFont="1"/>
    <xf numFmtId="164" fontId="10" fillId="0" borderId="0" xfId="0" applyNumberFormat="1" applyFont="1" applyBorder="1" applyAlignment="1">
      <alignment horizontal="center"/>
    </xf>
    <xf numFmtId="167" fontId="35" fillId="0" borderId="3" xfId="0" applyNumberFormat="1" applyFont="1" applyBorder="1" applyAlignment="1">
      <alignment horizontal="center"/>
    </xf>
    <xf numFmtId="0" fontId="12" fillId="3" borderId="2" xfId="0" applyFont="1" applyFill="1" applyBorder="1"/>
    <xf numFmtId="167" fontId="28" fillId="3" borderId="3" xfId="0" applyNumberFormat="1" applyFont="1" applyFill="1" applyBorder="1" applyAlignment="1">
      <alignment horizontal="center"/>
    </xf>
    <xf numFmtId="0" fontId="12" fillId="0" borderId="0" xfId="0" applyFont="1"/>
    <xf numFmtId="167" fontId="28" fillId="4" borderId="3" xfId="0" applyNumberFormat="1" applyFont="1" applyFill="1" applyBorder="1" applyAlignment="1">
      <alignment horizontal="center"/>
    </xf>
    <xf numFmtId="164" fontId="35" fillId="0" borderId="3" xfId="0" applyNumberFormat="1" applyFont="1" applyBorder="1" applyAlignment="1">
      <alignment horizontal="center"/>
    </xf>
    <xf numFmtId="0" fontId="12" fillId="5" borderId="1" xfId="0" applyFont="1" applyFill="1" applyBorder="1"/>
    <xf numFmtId="0" fontId="10" fillId="5" borderId="2" xfId="0" applyFont="1" applyFill="1" applyBorder="1"/>
    <xf numFmtId="164" fontId="28" fillId="5" borderId="3" xfId="0" applyNumberFormat="1" applyFont="1" applyFill="1" applyBorder="1" applyAlignment="1">
      <alignment horizontal="center"/>
    </xf>
    <xf numFmtId="0" fontId="23" fillId="0" borderId="1" xfId="0" applyFont="1" applyBorder="1"/>
    <xf numFmtId="0" fontId="23" fillId="0" borderId="2" xfId="0" applyFont="1" applyBorder="1"/>
    <xf numFmtId="164" fontId="29" fillId="0" borderId="3" xfId="0" applyNumberFormat="1" applyFont="1" applyBorder="1" applyAlignment="1">
      <alignment horizontal="center"/>
    </xf>
    <xf numFmtId="167" fontId="21" fillId="0" borderId="0" xfId="0" applyNumberFormat="1" applyFont="1"/>
    <xf numFmtId="0" fontId="21" fillId="0" borderId="0" xfId="0" applyFont="1" applyBorder="1"/>
    <xf numFmtId="0" fontId="10" fillId="0" borderId="0" xfId="0" applyFont="1" applyBorder="1" applyAlignment="1">
      <alignment vertical="center"/>
    </xf>
    <xf numFmtId="0" fontId="36" fillId="0" borderId="0" xfId="0" applyFont="1"/>
    <xf numFmtId="49" fontId="36" fillId="0" borderId="0" xfId="0" applyNumberFormat="1" applyFont="1"/>
    <xf numFmtId="0" fontId="37" fillId="0" borderId="24" xfId="0" applyFont="1" applyBorder="1"/>
    <xf numFmtId="49" fontId="37" fillId="0" borderId="25" xfId="0" applyNumberFormat="1" applyFont="1" applyBorder="1"/>
    <xf numFmtId="0" fontId="37" fillId="0" borderId="25" xfId="0" applyFont="1" applyBorder="1" applyAlignment="1">
      <alignment horizontal="center"/>
    </xf>
    <xf numFmtId="0" fontId="37" fillId="0" borderId="25" xfId="0" applyFont="1" applyBorder="1"/>
    <xf numFmtId="0" fontId="37" fillId="0" borderId="26" xfId="0" applyFont="1" applyBorder="1"/>
    <xf numFmtId="0" fontId="37" fillId="0" borderId="27" xfId="0" applyFont="1" applyBorder="1"/>
    <xf numFmtId="0" fontId="38" fillId="0" borderId="28" xfId="0" applyFont="1" applyBorder="1" applyAlignment="1">
      <alignment vertical="top"/>
    </xf>
    <xf numFmtId="49" fontId="38" fillId="0" borderId="18" xfId="0" applyNumberFormat="1" applyFont="1" applyBorder="1" applyAlignment="1">
      <alignment vertical="top"/>
    </xf>
    <xf numFmtId="49" fontId="38" fillId="0" borderId="18" xfId="0" applyNumberFormat="1" applyFont="1" applyBorder="1" applyAlignment="1">
      <alignment horizontal="left" vertical="top" wrapText="1"/>
    </xf>
    <xf numFmtId="0" fontId="38" fillId="0" borderId="18" xfId="0" applyFont="1" applyBorder="1" applyAlignment="1">
      <alignment horizontal="center" vertical="top" shrinkToFit="1"/>
    </xf>
    <xf numFmtId="168" fontId="38" fillId="0" borderId="18" xfId="0" applyNumberFormat="1" applyFont="1" applyBorder="1" applyAlignment="1">
      <alignment vertical="top" shrinkToFit="1"/>
    </xf>
    <xf numFmtId="4" fontId="38" fillId="0" borderId="18" xfId="0" applyNumberFormat="1" applyFont="1" applyBorder="1" applyAlignment="1">
      <alignment vertical="top" shrinkToFit="1"/>
    </xf>
    <xf numFmtId="0" fontId="0" fillId="0" borderId="29" xfId="0" applyBorder="1"/>
    <xf numFmtId="0" fontId="37" fillId="0" borderId="30" xfId="0" applyFont="1" applyBorder="1" applyAlignment="1">
      <alignment vertical="top"/>
    </xf>
    <xf numFmtId="49" fontId="37" fillId="0" borderId="31" xfId="0" applyNumberFormat="1" applyFont="1" applyBorder="1" applyAlignment="1">
      <alignment vertical="top"/>
    </xf>
    <xf numFmtId="49" fontId="37" fillId="0" borderId="31" xfId="0" applyNumberFormat="1" applyFont="1" applyBorder="1" applyAlignment="1">
      <alignment horizontal="left" vertical="top" wrapText="1"/>
    </xf>
    <xf numFmtId="0" fontId="37" fillId="0" borderId="31" xfId="0" applyFont="1" applyBorder="1" applyAlignment="1">
      <alignment horizontal="center" vertical="top" shrinkToFit="1"/>
    </xf>
    <xf numFmtId="168" fontId="37" fillId="0" borderId="31" xfId="0" applyNumberFormat="1" applyFont="1" applyBorder="1" applyAlignment="1">
      <alignment vertical="top" shrinkToFit="1"/>
    </xf>
    <xf numFmtId="4" fontId="37" fillId="0" borderId="31" xfId="0" applyNumberFormat="1" applyFont="1" applyBorder="1" applyAlignment="1" applyProtection="1">
      <alignment vertical="top" shrinkToFit="1"/>
      <protection locked="0"/>
    </xf>
    <xf numFmtId="4" fontId="37" fillId="0" borderId="32" xfId="0" applyNumberFormat="1" applyFont="1" applyBorder="1" applyAlignment="1">
      <alignment vertical="top" shrinkToFit="1"/>
    </xf>
    <xf numFmtId="0" fontId="37" fillId="0" borderId="33" xfId="0" applyFont="1" applyBorder="1" applyAlignment="1">
      <alignment vertical="top"/>
    </xf>
    <xf numFmtId="49" fontId="37" fillId="0" borderId="0" xfId="0" applyNumberFormat="1" applyFont="1" applyBorder="1" applyAlignment="1">
      <alignment vertical="top"/>
    </xf>
    <xf numFmtId="168" fontId="39" fillId="0" borderId="0" xfId="0" applyNumberFormat="1" applyFont="1" applyBorder="1" applyAlignment="1">
      <alignment horizontal="left" vertical="top" wrapText="1"/>
    </xf>
    <xf numFmtId="168" fontId="39" fillId="0" borderId="0" xfId="0" applyNumberFormat="1" applyFont="1" applyBorder="1" applyAlignment="1">
      <alignment horizontal="center" vertical="top" wrapText="1" shrinkToFit="1"/>
    </xf>
    <xf numFmtId="168" fontId="39" fillId="0" borderId="0" xfId="0" applyNumberFormat="1" applyFont="1" applyBorder="1" applyAlignment="1">
      <alignment vertical="top" wrapText="1" shrinkToFit="1"/>
    </xf>
    <xf numFmtId="4" fontId="37" fillId="0" borderId="0" xfId="0" applyNumberFormat="1" applyFont="1" applyBorder="1" applyAlignment="1">
      <alignment vertical="top" shrinkToFit="1"/>
    </xf>
    <xf numFmtId="4" fontId="37" fillId="0" borderId="29" xfId="0" applyNumberFormat="1" applyFont="1" applyBorder="1" applyAlignment="1">
      <alignment vertical="top" shrinkToFit="1"/>
    </xf>
    <xf numFmtId="49" fontId="37" fillId="0" borderId="4" xfId="10" applyNumberFormat="1" applyFont="1" applyBorder="1" applyAlignment="1">
      <alignment horizontal="left" vertical="top"/>
    </xf>
    <xf numFmtId="0" fontId="37" fillId="0" borderId="4" xfId="10" applyFont="1" applyBorder="1" applyAlignment="1">
      <alignment vertical="top" wrapText="1"/>
    </xf>
    <xf numFmtId="0" fontId="37" fillId="0" borderId="35" xfId="0" applyFont="1" applyBorder="1" applyAlignment="1">
      <alignment vertical="top"/>
    </xf>
    <xf numFmtId="49" fontId="37" fillId="0" borderId="36" xfId="0" applyNumberFormat="1" applyFont="1" applyBorder="1" applyAlignment="1">
      <alignment vertical="top"/>
    </xf>
    <xf numFmtId="0" fontId="37" fillId="0" borderId="38" xfId="0" applyFont="1" applyBorder="1" applyAlignment="1">
      <alignment vertical="top"/>
    </xf>
    <xf numFmtId="49" fontId="37" fillId="0" borderId="39" xfId="0" applyNumberFormat="1" applyFont="1" applyBorder="1" applyAlignment="1">
      <alignment vertical="top"/>
    </xf>
    <xf numFmtId="168" fontId="39" fillId="0" borderId="39" xfId="0" applyNumberFormat="1" applyFont="1" applyBorder="1" applyAlignment="1">
      <alignment horizontal="left" vertical="top" wrapText="1"/>
    </xf>
    <xf numFmtId="168" fontId="39" fillId="0" borderId="39" xfId="0" applyNumberFormat="1" applyFont="1" applyBorder="1" applyAlignment="1">
      <alignment horizontal="center" vertical="top" wrapText="1" shrinkToFit="1"/>
    </xf>
    <xf numFmtId="168" fontId="39" fillId="0" borderId="39" xfId="0" applyNumberFormat="1" applyFont="1" applyBorder="1" applyAlignment="1">
      <alignment vertical="top" wrapText="1" shrinkToFit="1"/>
    </xf>
    <xf numFmtId="4" fontId="37" fillId="0" borderId="39" xfId="0" applyNumberFormat="1" applyFont="1" applyBorder="1" applyAlignment="1">
      <alignment vertical="top" shrinkToFit="1"/>
    </xf>
    <xf numFmtId="4" fontId="37" fillId="0" borderId="40" xfId="0" applyNumberFormat="1" applyFont="1" applyBorder="1" applyAlignment="1">
      <alignment vertical="top" shrinkToFit="1"/>
    </xf>
    <xf numFmtId="0" fontId="37" fillId="0" borderId="41" xfId="0" applyFont="1" applyBorder="1" applyAlignment="1">
      <alignment vertical="top"/>
    </xf>
    <xf numFmtId="49" fontId="37" fillId="0" borderId="42" xfId="0" applyNumberFormat="1" applyFont="1" applyBorder="1" applyAlignment="1">
      <alignment vertical="top"/>
    </xf>
    <xf numFmtId="168" fontId="39" fillId="0" borderId="42" xfId="0" applyNumberFormat="1" applyFont="1" applyBorder="1" applyAlignment="1">
      <alignment horizontal="left" vertical="top" wrapText="1"/>
    </xf>
    <xf numFmtId="168" fontId="39" fillId="0" borderId="42" xfId="0" applyNumberFormat="1" applyFont="1" applyBorder="1" applyAlignment="1">
      <alignment horizontal="center" vertical="top" wrapText="1" shrinkToFit="1"/>
    </xf>
    <xf numFmtId="168" fontId="39" fillId="0" borderId="42" xfId="0" applyNumberFormat="1" applyFont="1" applyBorder="1" applyAlignment="1">
      <alignment vertical="top" wrapText="1" shrinkToFit="1"/>
    </xf>
    <xf numFmtId="4" fontId="37" fillId="0" borderId="42" xfId="0" applyNumberFormat="1" applyFont="1" applyBorder="1" applyAlignment="1">
      <alignment vertical="top" shrinkToFit="1"/>
    </xf>
    <xf numFmtId="4" fontId="41" fillId="0" borderId="43" xfId="0" applyNumberFormat="1" applyFont="1" applyBorder="1" applyAlignment="1">
      <alignment vertical="top" shrinkToFit="1"/>
    </xf>
    <xf numFmtId="0" fontId="38" fillId="0" borderId="35" xfId="0" applyFont="1" applyBorder="1" applyAlignment="1">
      <alignment vertical="top"/>
    </xf>
    <xf numFmtId="49" fontId="38" fillId="0" borderId="36" xfId="0" applyNumberFormat="1" applyFont="1" applyBorder="1" applyAlignment="1">
      <alignment vertical="top"/>
    </xf>
    <xf numFmtId="49" fontId="38" fillId="0" borderId="36" xfId="0" applyNumberFormat="1" applyFont="1" applyBorder="1" applyAlignment="1">
      <alignment horizontal="left" vertical="top" wrapText="1"/>
    </xf>
    <xf numFmtId="0" fontId="38" fillId="0" borderId="36" xfId="0" applyFont="1" applyBorder="1" applyAlignment="1">
      <alignment horizontal="center" vertical="top" shrinkToFit="1"/>
    </xf>
    <xf numFmtId="168" fontId="38" fillId="0" borderId="36" xfId="0" applyNumberFormat="1" applyFont="1" applyBorder="1" applyAlignment="1">
      <alignment vertical="top" shrinkToFit="1"/>
    </xf>
    <xf numFmtId="4" fontId="38" fillId="0" borderId="36" xfId="0" applyNumberFormat="1" applyFont="1" applyBorder="1" applyAlignment="1">
      <alignment vertical="top" shrinkToFit="1"/>
    </xf>
    <xf numFmtId="0" fontId="0" fillId="0" borderId="37" xfId="0" applyBorder="1"/>
    <xf numFmtId="0" fontId="37" fillId="0" borderId="42" xfId="0" applyFont="1" applyBorder="1" applyAlignment="1">
      <alignment horizontal="left" vertical="top" wrapText="1"/>
    </xf>
    <xf numFmtId="0" fontId="37" fillId="0" borderId="0" xfId="0" applyFont="1"/>
    <xf numFmtId="0" fontId="37" fillId="0" borderId="44" xfId="10" applyFont="1" applyBorder="1" applyAlignment="1">
      <alignment horizontal="center" vertical="top"/>
    </xf>
    <xf numFmtId="0" fontId="37" fillId="0" borderId="33" xfId="10" applyFont="1" applyBorder="1" applyAlignment="1">
      <alignment horizontal="center"/>
    </xf>
    <xf numFmtId="49" fontId="42" fillId="0" borderId="45" xfId="10" applyNumberFormat="1" applyFont="1" applyBorder="1" applyAlignment="1">
      <alignment horizontal="right"/>
    </xf>
    <xf numFmtId="0" fontId="43" fillId="0" borderId="46" xfId="10" applyFont="1" applyBorder="1" applyAlignment="1">
      <alignment horizontal="left" wrapText="1"/>
    </xf>
    <xf numFmtId="0" fontId="43" fillId="0" borderId="47" xfId="0" applyFont="1" applyBorder="1" applyAlignment="1">
      <alignment horizontal="right"/>
    </xf>
    <xf numFmtId="49" fontId="39" fillId="0" borderId="42" xfId="10" applyNumberFormat="1" applyFont="1" applyBorder="1" applyAlignment="1">
      <alignment horizontal="left" wrapText="1"/>
    </xf>
    <xf numFmtId="49" fontId="37" fillId="0" borderId="4" xfId="10" applyNumberFormat="1" applyFont="1" applyBorder="1" applyAlignment="1">
      <alignment horizontal="center" shrinkToFit="1"/>
    </xf>
    <xf numFmtId="4" fontId="37" fillId="0" borderId="4" xfId="10" applyNumberFormat="1" applyFont="1" applyBorder="1" applyAlignment="1">
      <alignment horizontal="right"/>
    </xf>
    <xf numFmtId="4" fontId="37" fillId="0" borderId="48" xfId="10" applyNumberFormat="1" applyFont="1" applyBorder="1"/>
    <xf numFmtId="0" fontId="37" fillId="0" borderId="33" xfId="10" applyFont="1" applyBorder="1" applyAlignment="1">
      <alignment horizontal="center" vertical="top"/>
    </xf>
    <xf numFmtId="49" fontId="37" fillId="0" borderId="12" xfId="10" applyNumberFormat="1" applyFont="1" applyBorder="1" applyAlignment="1">
      <alignment horizontal="left" vertical="top"/>
    </xf>
    <xf numFmtId="49" fontId="37" fillId="0" borderId="0" xfId="10" applyNumberFormat="1" applyFont="1" applyBorder="1" applyAlignment="1">
      <alignment horizontal="center" shrinkToFit="1"/>
    </xf>
    <xf numFmtId="4" fontId="37" fillId="0" borderId="0" xfId="10" applyNumberFormat="1" applyFont="1" applyBorder="1" applyAlignment="1">
      <alignment horizontal="right"/>
    </xf>
    <xf numFmtId="4" fontId="37" fillId="0" borderId="29" xfId="10" applyNumberFormat="1" applyFont="1" applyBorder="1"/>
    <xf numFmtId="0" fontId="37" fillId="0" borderId="49" xfId="10" applyFont="1" applyBorder="1" applyAlignment="1">
      <alignment horizontal="center" vertical="top"/>
    </xf>
    <xf numFmtId="168" fontId="39" fillId="0" borderId="36" xfId="0" applyNumberFormat="1" applyFont="1" applyBorder="1" applyAlignment="1">
      <alignment horizontal="left" vertical="top" wrapText="1"/>
    </xf>
    <xf numFmtId="168" fontId="39" fillId="0" borderId="36" xfId="0" applyNumberFormat="1" applyFont="1" applyBorder="1" applyAlignment="1">
      <alignment horizontal="center" vertical="top" wrapText="1" shrinkToFit="1"/>
    </xf>
    <xf numFmtId="168" fontId="39" fillId="0" borderId="36" xfId="0" applyNumberFormat="1" applyFont="1" applyBorder="1" applyAlignment="1">
      <alignment vertical="top" wrapText="1" shrinkToFit="1"/>
    </xf>
    <xf numFmtId="4" fontId="37" fillId="0" borderId="36" xfId="0" applyNumberFormat="1" applyFont="1" applyBorder="1" applyAlignment="1">
      <alignment vertical="top" shrinkToFit="1"/>
    </xf>
    <xf numFmtId="4" fontId="41" fillId="0" borderId="37" xfId="0" applyNumberFormat="1" applyFont="1" applyBorder="1" applyAlignment="1">
      <alignment vertical="top" shrinkToFit="1"/>
    </xf>
    <xf numFmtId="0" fontId="13" fillId="0" borderId="1" xfId="2" applyFont="1" applyBorder="1"/>
    <xf numFmtId="49" fontId="38" fillId="0" borderId="2" xfId="0" applyNumberFormat="1" applyFont="1" applyBorder="1" applyAlignment="1">
      <alignment horizontal="left" vertical="top" wrapText="1"/>
    </xf>
    <xf numFmtId="0" fontId="0" fillId="0" borderId="2" xfId="0" applyBorder="1"/>
    <xf numFmtId="0" fontId="38" fillId="0" borderId="2" xfId="0" applyFont="1" applyBorder="1" applyAlignment="1">
      <alignment horizontal="center" vertical="top"/>
    </xf>
    <xf numFmtId="0" fontId="38" fillId="0" borderId="2" xfId="0" applyFont="1" applyBorder="1" applyAlignment="1">
      <alignment vertical="top"/>
    </xf>
    <xf numFmtId="164" fontId="12" fillId="0" borderId="4" xfId="11" applyNumberFormat="1" applyFont="1" applyBorder="1" applyAlignment="1">
      <alignment horizontal="center"/>
    </xf>
    <xf numFmtId="49" fontId="36" fillId="0" borderId="6" xfId="0" applyNumberFormat="1" applyFont="1" applyBorder="1" applyAlignment="1">
      <alignment horizontal="left" vertical="top" wrapText="1"/>
    </xf>
    <xf numFmtId="0" fontId="36" fillId="0" borderId="6" xfId="0" applyFont="1" applyBorder="1" applyAlignment="1">
      <alignment horizontal="center" vertical="top"/>
    </xf>
    <xf numFmtId="0" fontId="36" fillId="0" borderId="6" xfId="0" applyFont="1" applyBorder="1" applyAlignment="1">
      <alignment vertical="top"/>
    </xf>
    <xf numFmtId="164" fontId="10" fillId="0" borderId="4" xfId="11" applyNumberFormat="1" applyFont="1" applyBorder="1" applyAlignment="1">
      <alignment horizontal="center"/>
    </xf>
    <xf numFmtId="0" fontId="13" fillId="2" borderId="1" xfId="2" applyFont="1" applyFill="1" applyBorder="1"/>
    <xf numFmtId="0" fontId="37" fillId="2" borderId="2" xfId="0" applyFont="1" applyFill="1" applyBorder="1" applyAlignment="1">
      <alignment vertical="top"/>
    </xf>
    <xf numFmtId="49" fontId="36" fillId="2" borderId="2" xfId="0" applyNumberFormat="1" applyFont="1" applyFill="1" applyBorder="1" applyAlignment="1">
      <alignment horizontal="left" vertical="top" wrapText="1"/>
    </xf>
    <xf numFmtId="0" fontId="36" fillId="2" borderId="2" xfId="0" applyFont="1" applyFill="1" applyBorder="1" applyAlignment="1">
      <alignment horizontal="center" vertical="top"/>
    </xf>
    <xf numFmtId="0" fontId="36" fillId="2" borderId="2" xfId="0" applyFont="1" applyFill="1" applyBorder="1" applyAlignment="1">
      <alignment vertical="top"/>
    </xf>
    <xf numFmtId="164" fontId="12" fillId="2" borderId="4" xfId="11" applyNumberFormat="1" applyFont="1" applyFill="1" applyBorder="1" applyAlignment="1">
      <alignment horizontal="center"/>
    </xf>
    <xf numFmtId="0" fontId="37" fillId="0" borderId="0" xfId="0" applyFont="1" applyBorder="1" applyAlignment="1">
      <alignment vertical="top"/>
    </xf>
    <xf numFmtId="49" fontId="36" fillId="0" borderId="0" xfId="0" applyNumberFormat="1" applyFont="1" applyAlignment="1">
      <alignment horizontal="left" vertical="top" wrapText="1"/>
    </xf>
    <xf numFmtId="0" fontId="36" fillId="0" borderId="0" xfId="0" applyFont="1" applyAlignment="1">
      <alignment horizontal="center" vertical="top"/>
    </xf>
    <xf numFmtId="0" fontId="36" fillId="0" borderId="0" xfId="0" applyFont="1" applyAlignment="1">
      <alignment vertical="top"/>
    </xf>
    <xf numFmtId="0" fontId="10" fillId="0" borderId="0" xfId="2" applyFont="1"/>
    <xf numFmtId="0" fontId="3" fillId="0" borderId="15" xfId="0" applyFont="1" applyBorder="1"/>
    <xf numFmtId="49" fontId="3" fillId="0" borderId="15" xfId="0" applyNumberFormat="1" applyFont="1" applyBorder="1"/>
    <xf numFmtId="0" fontId="3" fillId="0" borderId="15" xfId="0" applyFont="1" applyBorder="1" applyAlignment="1">
      <alignment horizontal="center"/>
    </xf>
    <xf numFmtId="0" fontId="3" fillId="0" borderId="20" xfId="0" applyFont="1" applyBorder="1"/>
    <xf numFmtId="0" fontId="3" fillId="0" borderId="20" xfId="0" applyFont="1" applyBorder="1" applyAlignment="1">
      <alignment vertical="top"/>
    </xf>
    <xf numFmtId="49" fontId="3" fillId="0" borderId="18" xfId="0" applyNumberFormat="1" applyFont="1" applyBorder="1" applyAlignment="1">
      <alignment vertical="top"/>
    </xf>
    <xf numFmtId="0" fontId="3" fillId="0" borderId="18" xfId="0" applyFont="1" applyBorder="1" applyAlignment="1">
      <alignment horizontal="center" vertical="top"/>
    </xf>
    <xf numFmtId="168" fontId="3" fillId="0" borderId="18" xfId="0" applyNumberFormat="1" applyFont="1" applyBorder="1" applyAlignment="1">
      <alignment vertical="top"/>
    </xf>
    <xf numFmtId="4" fontId="3" fillId="0" borderId="18" xfId="0" applyNumberFormat="1" applyFont="1" applyBorder="1" applyAlignment="1">
      <alignment vertical="top"/>
    </xf>
    <xf numFmtId="4" fontId="12" fillId="6" borderId="3" xfId="0" applyNumberFormat="1" applyFont="1" applyFill="1" applyBorder="1" applyAlignment="1">
      <alignment vertical="top" shrinkToFit="1"/>
    </xf>
    <xf numFmtId="0" fontId="12" fillId="6" borderId="1" xfId="0" applyFont="1" applyFill="1" applyBorder="1" applyAlignment="1">
      <alignment vertical="top"/>
    </xf>
    <xf numFmtId="49" fontId="12" fillId="6" borderId="2" xfId="0" applyNumberFormat="1" applyFont="1" applyFill="1" applyBorder="1" applyAlignment="1">
      <alignment vertical="top"/>
    </xf>
    <xf numFmtId="49" fontId="12" fillId="6" borderId="2" xfId="0" applyNumberFormat="1" applyFont="1" applyFill="1" applyBorder="1" applyAlignment="1">
      <alignment horizontal="left" vertical="top" wrapText="1"/>
    </xf>
    <xf numFmtId="0" fontId="12" fillId="6" borderId="2" xfId="0" applyFont="1" applyFill="1" applyBorder="1" applyAlignment="1">
      <alignment horizontal="center" vertical="top" shrinkToFit="1"/>
    </xf>
    <xf numFmtId="168" fontId="12" fillId="6" borderId="2" xfId="0" applyNumberFormat="1" applyFont="1" applyFill="1" applyBorder="1" applyAlignment="1">
      <alignment vertical="top" shrinkToFit="1"/>
    </xf>
    <xf numFmtId="4" fontId="12" fillId="6" borderId="2" xfId="0" applyNumberFormat="1" applyFont="1" applyFill="1" applyBorder="1" applyAlignment="1">
      <alignment vertical="top" shrinkToFit="1"/>
    </xf>
    <xf numFmtId="49" fontId="37" fillId="0" borderId="4" xfId="10" applyNumberFormat="1" applyFont="1" applyBorder="1" applyAlignment="1">
      <alignment horizontal="center" vertical="top"/>
    </xf>
    <xf numFmtId="0" fontId="18" fillId="0" borderId="50" xfId="0" applyFont="1" applyBorder="1" applyAlignment="1">
      <alignment horizontal="center" vertical="top" shrinkToFit="1"/>
    </xf>
    <xf numFmtId="0" fontId="18" fillId="0" borderId="31" xfId="0" applyFont="1" applyBorder="1" applyAlignment="1">
      <alignment horizontal="center" vertical="top" shrinkToFit="1"/>
    </xf>
    <xf numFmtId="0" fontId="37" fillId="0" borderId="51" xfId="10" applyFont="1" applyBorder="1" applyAlignment="1">
      <alignment horizontal="center" vertical="top"/>
    </xf>
    <xf numFmtId="49" fontId="37" fillId="0" borderId="15" xfId="10" applyNumberFormat="1" applyFont="1" applyBorder="1" applyAlignment="1">
      <alignment horizontal="center" vertical="top"/>
    </xf>
    <xf numFmtId="0" fontId="37" fillId="0" borderId="15" xfId="10" applyFont="1" applyBorder="1" applyAlignment="1">
      <alignment vertical="top" wrapText="1"/>
    </xf>
    <xf numFmtId="0" fontId="18" fillId="0" borderId="52" xfId="0" applyFont="1" applyBorder="1" applyAlignment="1">
      <alignment horizontal="center" vertical="top" shrinkToFit="1"/>
    </xf>
    <xf numFmtId="4" fontId="37" fillId="0" borderId="15" xfId="10" applyNumberFormat="1" applyFont="1" applyBorder="1" applyAlignment="1">
      <alignment horizontal="right"/>
    </xf>
    <xf numFmtId="4" fontId="37" fillId="0" borderId="53" xfId="0" applyNumberFormat="1" applyFont="1" applyBorder="1" applyAlignment="1">
      <alignment vertical="top" shrinkToFit="1"/>
    </xf>
    <xf numFmtId="0" fontId="13" fillId="0" borderId="1" xfId="2" applyFont="1" applyBorder="1" applyAlignment="1">
      <alignment horizontal="left"/>
    </xf>
    <xf numFmtId="0" fontId="27" fillId="0" borderId="2" xfId="2" applyFont="1" applyBorder="1"/>
    <xf numFmtId="0" fontId="36" fillId="0" borderId="2" xfId="0" applyFont="1" applyBorder="1" applyAlignment="1">
      <alignment horizontal="center"/>
    </xf>
    <xf numFmtId="0" fontId="36" fillId="0" borderId="2" xfId="0" applyFont="1" applyBorder="1"/>
    <xf numFmtId="0" fontId="13" fillId="2" borderId="1" xfId="2" applyFont="1" applyFill="1" applyBorder="1" applyAlignment="1">
      <alignment horizontal="left"/>
    </xf>
    <xf numFmtId="49" fontId="36" fillId="2" borderId="2" xfId="0" applyNumberFormat="1" applyFont="1" applyFill="1" applyBorder="1"/>
    <xf numFmtId="0" fontId="36" fillId="2" borderId="2" xfId="0" applyFont="1" applyFill="1" applyBorder="1" applyAlignment="1">
      <alignment horizontal="center"/>
    </xf>
    <xf numFmtId="0" fontId="36" fillId="2" borderId="2" xfId="0" applyFont="1" applyFill="1" applyBorder="1"/>
    <xf numFmtId="0" fontId="36" fillId="0" borderId="0" xfId="0" applyFont="1" applyAlignment="1">
      <alignment horizontal="center"/>
    </xf>
    <xf numFmtId="0" fontId="3" fillId="3" borderId="2" xfId="0" applyFont="1" applyFill="1" applyBorder="1"/>
    <xf numFmtId="164" fontId="28" fillId="3" borderId="4" xfId="0" applyNumberFormat="1" applyFont="1" applyFill="1" applyBorder="1" applyAlignment="1">
      <alignment horizontal="center"/>
    </xf>
    <xf numFmtId="0" fontId="44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10" fillId="2" borderId="6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164" fontId="12" fillId="2" borderId="11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1" xfId="0" applyFont="1" applyFill="1" applyBorder="1" applyAlignment="1">
      <alignment horizontal="center"/>
    </xf>
    <xf numFmtId="0" fontId="3" fillId="2" borderId="4" xfId="0" applyFont="1" applyFill="1" applyBorder="1"/>
    <xf numFmtId="0" fontId="13" fillId="2" borderId="1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center"/>
    </xf>
    <xf numFmtId="0" fontId="5" fillId="0" borderId="0" xfId="0" applyFont="1"/>
    <xf numFmtId="0" fontId="10" fillId="0" borderId="4" xfId="0" applyFont="1" applyBorder="1" applyAlignment="1">
      <alignment horizontal="left"/>
    </xf>
    <xf numFmtId="0" fontId="15" fillId="0" borderId="15" xfId="0" applyFont="1" applyBorder="1"/>
    <xf numFmtId="164" fontId="10" fillId="0" borderId="7" xfId="0" applyNumberFormat="1" applyFont="1" applyBorder="1" applyAlignment="1">
      <alignment horizontal="center"/>
    </xf>
    <xf numFmtId="0" fontId="46" fillId="0" borderId="0" xfId="0" applyFont="1"/>
    <xf numFmtId="0" fontId="13" fillId="0" borderId="0" xfId="0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0" fillId="0" borderId="4" xfId="0" applyFont="1" applyBorder="1" applyAlignment="1">
      <alignment wrapText="1"/>
    </xf>
    <xf numFmtId="0" fontId="10" fillId="0" borderId="4" xfId="11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12" fillId="0" borderId="2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4" fontId="12" fillId="0" borderId="4" xfId="11" applyNumberFormat="1" applyFont="1" applyBorder="1" applyAlignment="1">
      <alignment horizontal="center"/>
    </xf>
    <xf numFmtId="0" fontId="28" fillId="0" borderId="0" xfId="0" applyFont="1" applyAlignment="1">
      <alignment vertical="center"/>
    </xf>
    <xf numFmtId="164" fontId="28" fillId="0" borderId="0" xfId="11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3" xfId="11" applyFont="1" applyBorder="1" applyAlignment="1">
      <alignment horizontal="center" vertical="center"/>
    </xf>
    <xf numFmtId="0" fontId="10" fillId="0" borderId="11" xfId="11" applyFont="1" applyBorder="1" applyAlignment="1">
      <alignment vertical="center" wrapText="1"/>
    </xf>
    <xf numFmtId="0" fontId="10" fillId="0" borderId="7" xfId="11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49" fontId="17" fillId="0" borderId="0" xfId="11" applyNumberFormat="1" applyFont="1" applyBorder="1" applyAlignment="1">
      <alignment horizontal="center" vertical="center"/>
    </xf>
    <xf numFmtId="164" fontId="12" fillId="0" borderId="0" xfId="11" applyNumberFormat="1" applyFont="1" applyBorder="1" applyAlignment="1">
      <alignment horizontal="center"/>
    </xf>
    <xf numFmtId="0" fontId="13" fillId="0" borderId="1" xfId="0" applyFont="1" applyBorder="1" applyAlignment="1">
      <alignment vertical="center"/>
    </xf>
    <xf numFmtId="0" fontId="27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164" fontId="13" fillId="0" borderId="4" xfId="11" applyNumberFormat="1" applyFont="1" applyBorder="1" applyAlignment="1">
      <alignment horizontal="center"/>
    </xf>
    <xf numFmtId="0" fontId="10" fillId="3" borderId="1" xfId="0" applyFont="1" applyFill="1" applyBorder="1"/>
    <xf numFmtId="0" fontId="10" fillId="3" borderId="2" xfId="0" applyFont="1" applyFill="1" applyBorder="1"/>
    <xf numFmtId="0" fontId="10" fillId="5" borderId="1" xfId="0" applyFont="1" applyFill="1" applyBorder="1"/>
    <xf numFmtId="0" fontId="3" fillId="5" borderId="2" xfId="0" applyFont="1" applyFill="1" applyBorder="1"/>
    <xf numFmtId="167" fontId="28" fillId="5" borderId="3" xfId="0" applyNumberFormat="1" applyFont="1" applyFill="1" applyBorder="1" applyAlignment="1">
      <alignment horizontal="center"/>
    </xf>
    <xf numFmtId="164" fontId="23" fillId="0" borderId="3" xfId="0" applyNumberFormat="1" applyFont="1" applyBorder="1" applyAlignment="1">
      <alignment horizontal="center"/>
    </xf>
    <xf numFmtId="164" fontId="47" fillId="0" borderId="3" xfId="0" applyNumberFormat="1" applyFont="1" applyBorder="1" applyAlignment="1">
      <alignment horizontal="center"/>
    </xf>
    <xf numFmtId="0" fontId="33" fillId="0" borderId="2" xfId="0" applyFont="1" applyBorder="1"/>
    <xf numFmtId="167" fontId="47" fillId="0" borderId="3" xfId="0" applyNumberFormat="1" applyFont="1" applyBorder="1" applyAlignment="1">
      <alignment horizontal="center"/>
    </xf>
    <xf numFmtId="0" fontId="23" fillId="5" borderId="1" xfId="0" applyFont="1" applyFill="1" applyBorder="1"/>
    <xf numFmtId="0" fontId="33" fillId="5" borderId="2" xfId="0" applyFont="1" applyFill="1" applyBorder="1"/>
    <xf numFmtId="167" fontId="30" fillId="5" borderId="3" xfId="0" applyNumberFormat="1" applyFont="1" applyFill="1" applyBorder="1" applyAlignment="1">
      <alignment horizontal="center"/>
    </xf>
    <xf numFmtId="167" fontId="3" fillId="0" borderId="0" xfId="0" applyNumberFormat="1" applyFont="1"/>
    <xf numFmtId="0" fontId="8" fillId="0" borderId="0" xfId="0" applyFont="1"/>
    <xf numFmtId="0" fontId="0" fillId="0" borderId="0" xfId="0"/>
    <xf numFmtId="0" fontId="9" fillId="0" borderId="0" xfId="0" applyFont="1"/>
    <xf numFmtId="0" fontId="31" fillId="0" borderId="0" xfId="0" applyFont="1" applyAlignment="1">
      <alignment horizontal="left"/>
    </xf>
    <xf numFmtId="0" fontId="22" fillId="0" borderId="0" xfId="0" applyFont="1"/>
    <xf numFmtId="0" fontId="48" fillId="0" borderId="0" xfId="0" applyFont="1" applyAlignment="1">
      <alignment horizontal="left"/>
    </xf>
    <xf numFmtId="0" fontId="11" fillId="2" borderId="4" xfId="0" applyFont="1" applyFill="1" applyBorder="1" applyAlignment="1">
      <alignment horizontal="center"/>
    </xf>
    <xf numFmtId="3" fontId="11" fillId="2" borderId="4" xfId="0" applyNumberFormat="1" applyFont="1" applyFill="1" applyBorder="1" applyAlignment="1">
      <alignment horizontal="center"/>
    </xf>
    <xf numFmtId="0" fontId="4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4" fontId="16" fillId="0" borderId="10" xfId="0" applyNumberFormat="1" applyFont="1" applyBorder="1" applyAlignment="1">
      <alignment horizontal="center"/>
    </xf>
    <xf numFmtId="0" fontId="50" fillId="0" borderId="0" xfId="0" applyFont="1"/>
    <xf numFmtId="0" fontId="14" fillId="0" borderId="4" xfId="0" applyFont="1" applyBorder="1" applyAlignment="1">
      <alignment horizontal="left"/>
    </xf>
    <xf numFmtId="0" fontId="14" fillId="0" borderId="4" xfId="0" applyFont="1" applyBorder="1"/>
    <xf numFmtId="0" fontId="14" fillId="0" borderId="4" xfId="0" applyFont="1" applyBorder="1" applyAlignment="1">
      <alignment horizontal="center"/>
    </xf>
    <xf numFmtId="49" fontId="14" fillId="0" borderId="4" xfId="0" applyNumberFormat="1" applyFont="1" applyBorder="1" applyAlignment="1">
      <alignment horizontal="center"/>
    </xf>
    <xf numFmtId="1" fontId="10" fillId="0" borderId="15" xfId="0" applyNumberFormat="1" applyFont="1" applyBorder="1" applyAlignment="1">
      <alignment horizontal="center"/>
    </xf>
    <xf numFmtId="2" fontId="10" fillId="0" borderId="4" xfId="11" applyNumberFormat="1" applyFont="1" applyBorder="1" applyAlignment="1">
      <alignment horizontal="center" vertical="center"/>
    </xf>
    <xf numFmtId="0" fontId="48" fillId="0" borderId="0" xfId="0" applyFont="1" applyBorder="1"/>
    <xf numFmtId="0" fontId="48" fillId="0" borderId="0" xfId="0" applyFont="1" applyBorder="1" applyAlignment="1">
      <alignment horizontal="center"/>
    </xf>
    <xf numFmtId="164" fontId="48" fillId="0" borderId="0" xfId="0" applyNumberFormat="1" applyFont="1" applyBorder="1" applyAlignment="1">
      <alignment horizontal="center"/>
    </xf>
    <xf numFmtId="4" fontId="0" fillId="0" borderId="0" xfId="0" applyNumberFormat="1"/>
    <xf numFmtId="0" fontId="10" fillId="0" borderId="4" xfId="0" applyFont="1" applyBorder="1" applyAlignment="1">
      <alignment horizontal="center" wrapText="1"/>
    </xf>
    <xf numFmtId="2" fontId="12" fillId="0" borderId="0" xfId="0" applyNumberFormat="1" applyFont="1" applyAlignment="1">
      <alignment horizontal="center"/>
    </xf>
    <xf numFmtId="49" fontId="17" fillId="0" borderId="23" xfId="11" applyNumberFormat="1" applyFont="1" applyBorder="1" applyAlignment="1">
      <alignment horizontal="center" vertical="center"/>
    </xf>
    <xf numFmtId="0" fontId="10" fillId="0" borderId="54" xfId="11" applyFont="1" applyBorder="1" applyAlignment="1">
      <alignment vertical="center" wrapText="1"/>
    </xf>
    <xf numFmtId="0" fontId="10" fillId="0" borderId="23" xfId="11" applyFont="1" applyBorder="1" applyAlignment="1">
      <alignment horizontal="center"/>
    </xf>
    <xf numFmtId="1" fontId="10" fillId="0" borderId="23" xfId="11" applyNumberFormat="1" applyFont="1" applyBorder="1" applyAlignment="1">
      <alignment horizontal="center"/>
    </xf>
    <xf numFmtId="0" fontId="10" fillId="0" borderId="23" xfId="0" applyFont="1" applyBorder="1" applyAlignment="1">
      <alignment horizontal="center" vertical="center"/>
    </xf>
    <xf numFmtId="164" fontId="35" fillId="0" borderId="3" xfId="0" applyNumberFormat="1" applyFont="1" applyBorder="1" applyAlignment="1">
      <alignment horizontal="center"/>
    </xf>
    <xf numFmtId="0" fontId="0" fillId="0" borderId="1" xfId="0" applyFont="1" applyBorder="1"/>
    <xf numFmtId="0" fontId="0" fillId="0" borderId="2" xfId="0" applyBorder="1"/>
    <xf numFmtId="0" fontId="0" fillId="3" borderId="2" xfId="0" applyFill="1" applyBorder="1"/>
    <xf numFmtId="169" fontId="0" fillId="0" borderId="0" xfId="0" applyNumberFormat="1"/>
    <xf numFmtId="0" fontId="51" fillId="0" borderId="0" xfId="0" applyFont="1"/>
    <xf numFmtId="0" fontId="52" fillId="0" borderId="0" xfId="0" applyFont="1"/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164" fontId="12" fillId="0" borderId="0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5" fillId="0" borderId="11" xfId="0" applyFont="1" applyBorder="1"/>
    <xf numFmtId="0" fontId="15" fillId="0" borderId="11" xfId="0" applyFont="1" applyBorder="1" applyAlignment="1">
      <alignment horizontal="left"/>
    </xf>
    <xf numFmtId="0" fontId="15" fillId="0" borderId="15" xfId="0" applyFont="1" applyBorder="1" applyAlignment="1">
      <alignment horizontal="center"/>
    </xf>
    <xf numFmtId="0" fontId="15" fillId="0" borderId="15" xfId="0" applyFont="1" applyBorder="1" applyAlignment="1">
      <alignment horizontal="left"/>
    </xf>
    <xf numFmtId="1" fontId="10" fillId="0" borderId="0" xfId="11" applyNumberFormat="1" applyFont="1" applyBorder="1" applyAlignment="1">
      <alignment horizontal="center" vertical="center"/>
    </xf>
    <xf numFmtId="164" fontId="10" fillId="0" borderId="54" xfId="0" applyNumberFormat="1" applyFont="1" applyBorder="1" applyAlignment="1">
      <alignment horizontal="center"/>
    </xf>
    <xf numFmtId="164" fontId="16" fillId="0" borderId="13" xfId="0" applyNumberFormat="1" applyFont="1" applyBorder="1" applyAlignment="1">
      <alignment horizontal="center"/>
    </xf>
    <xf numFmtId="0" fontId="10" fillId="0" borderId="4" xfId="11" applyFont="1" applyBorder="1" applyAlignment="1">
      <alignment vertical="center"/>
    </xf>
    <xf numFmtId="164" fontId="12" fillId="0" borderId="55" xfId="11" applyNumberFormat="1" applyFont="1" applyBorder="1" applyAlignment="1">
      <alignment horizontal="center"/>
    </xf>
    <xf numFmtId="0" fontId="53" fillId="3" borderId="2" xfId="0" applyFont="1" applyFill="1" applyBorder="1"/>
    <xf numFmtId="165" fontId="10" fillId="0" borderId="4" xfId="0" applyNumberFormat="1" applyFont="1" applyBorder="1" applyAlignment="1">
      <alignment horizontal="center"/>
    </xf>
    <xf numFmtId="0" fontId="35" fillId="0" borderId="1" xfId="0" applyFont="1" applyBorder="1"/>
    <xf numFmtId="164" fontId="35" fillId="0" borderId="14" xfId="0" applyNumberFormat="1" applyFont="1" applyBorder="1" applyAlignment="1">
      <alignment horizontal="center"/>
    </xf>
    <xf numFmtId="0" fontId="54" fillId="0" borderId="12" xfId="0" applyFont="1" applyBorder="1"/>
    <xf numFmtId="0" fontId="28" fillId="3" borderId="1" xfId="0" applyFont="1" applyFill="1" applyBorder="1"/>
    <xf numFmtId="0" fontId="55" fillId="3" borderId="2" xfId="0" applyFont="1" applyFill="1" applyBorder="1"/>
    <xf numFmtId="164" fontId="28" fillId="3" borderId="3" xfId="0" applyNumberFormat="1" applyFont="1" applyFill="1" applyBorder="1" applyAlignment="1">
      <alignment horizontal="center"/>
    </xf>
    <xf numFmtId="164" fontId="11" fillId="2" borderId="4" xfId="0" applyNumberFormat="1" applyFont="1" applyFill="1" applyBorder="1" applyAlignment="1">
      <alignment horizontal="center"/>
    </xf>
    <xf numFmtId="164" fontId="28" fillId="3" borderId="4" xfId="11" applyNumberFormat="1" applyFont="1" applyFill="1" applyBorder="1" applyAlignment="1">
      <alignment horizontal="center" vertical="center"/>
    </xf>
    <xf numFmtId="0" fontId="10" fillId="4" borderId="1" xfId="0" applyFont="1" applyFill="1" applyBorder="1"/>
    <xf numFmtId="0" fontId="3" fillId="4" borderId="2" xfId="0" applyFont="1" applyFill="1" applyBorder="1"/>
    <xf numFmtId="164" fontId="28" fillId="4" borderId="4" xfId="11" applyNumberFormat="1" applyFont="1" applyFill="1" applyBorder="1" applyAlignment="1">
      <alignment horizontal="center" vertical="center"/>
    </xf>
    <xf numFmtId="0" fontId="28" fillId="0" borderId="1" xfId="0" applyFont="1" applyBorder="1"/>
    <xf numFmtId="164" fontId="28" fillId="0" borderId="14" xfId="0" applyNumberFormat="1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5" xfId="0" applyFont="1" applyBorder="1"/>
    <xf numFmtId="0" fontId="12" fillId="0" borderId="15" xfId="0" applyFont="1" applyBorder="1" applyAlignment="1">
      <alignment horizontal="left"/>
    </xf>
    <xf numFmtId="0" fontId="17" fillId="0" borderId="15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10" fillId="0" borderId="11" xfId="0" applyFont="1" applyBorder="1"/>
    <xf numFmtId="0" fontId="10" fillId="0" borderId="7" xfId="0" applyFont="1" applyBorder="1"/>
    <xf numFmtId="49" fontId="10" fillId="0" borderId="4" xfId="0" applyNumberFormat="1" applyFont="1" applyBorder="1" applyAlignment="1">
      <alignment horizontal="center"/>
    </xf>
    <xf numFmtId="4" fontId="22" fillId="0" borderId="0" xfId="0" applyNumberFormat="1" applyFont="1"/>
    <xf numFmtId="0" fontId="28" fillId="0" borderId="2" xfId="0" applyFont="1" applyBorder="1"/>
    <xf numFmtId="164" fontId="28" fillId="0" borderId="4" xfId="0" applyNumberFormat="1" applyFont="1" applyBorder="1" applyAlignment="1">
      <alignment horizontal="center"/>
    </xf>
    <xf numFmtId="164" fontId="28" fillId="3" borderId="4" xfId="0" applyNumberFormat="1" applyFont="1" applyFill="1" applyBorder="1" applyAlignment="1">
      <alignment horizontal="center"/>
    </xf>
    <xf numFmtId="0" fontId="18" fillId="0" borderId="4" xfId="0" applyFont="1" applyBorder="1"/>
    <xf numFmtId="0" fontId="10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167" fontId="28" fillId="0" borderId="3" xfId="0" applyNumberFormat="1" applyFont="1" applyBorder="1" applyAlignment="1">
      <alignment horizontal="center"/>
    </xf>
    <xf numFmtId="0" fontId="56" fillId="3" borderId="2" xfId="0" applyFont="1" applyFill="1" applyBorder="1"/>
    <xf numFmtId="0" fontId="57" fillId="0" borderId="0" xfId="6" applyFont="1"/>
    <xf numFmtId="0" fontId="0" fillId="0" borderId="0" xfId="2" applyFont="1"/>
    <xf numFmtId="0" fontId="44" fillId="0" borderId="0" xfId="2" applyFont="1" applyAlignment="1">
      <alignment horizontal="left"/>
    </xf>
    <xf numFmtId="0" fontId="9" fillId="0" borderId="0" xfId="7" applyFont="1"/>
    <xf numFmtId="0" fontId="11" fillId="0" borderId="0" xfId="2" applyFont="1"/>
    <xf numFmtId="0" fontId="13" fillId="0" borderId="0" xfId="3" applyFont="1" applyAlignment="1"/>
    <xf numFmtId="0" fontId="10" fillId="0" borderId="0" xfId="3" applyFont="1"/>
    <xf numFmtId="0" fontId="17" fillId="0" borderId="4" xfId="2" applyFont="1" applyBorder="1" applyAlignment="1">
      <alignment horizontal="center" vertical="center"/>
    </xf>
    <xf numFmtId="0" fontId="58" fillId="0" borderId="4" xfId="11" applyFont="1" applyBorder="1" applyAlignment="1">
      <alignment horizontal="center" vertical="center"/>
    </xf>
    <xf numFmtId="0" fontId="58" fillId="0" borderId="4" xfId="11" applyFont="1" applyBorder="1" applyAlignment="1">
      <alignment vertical="center" wrapText="1"/>
    </xf>
    <xf numFmtId="0" fontId="58" fillId="0" borderId="4" xfId="11" applyFont="1" applyBorder="1" applyAlignment="1">
      <alignment vertical="center" wrapText="1"/>
    </xf>
    <xf numFmtId="0" fontId="58" fillId="0" borderId="4" xfId="11" applyFont="1" applyBorder="1" applyAlignment="1">
      <alignment vertical="center"/>
    </xf>
    <xf numFmtId="0" fontId="3" fillId="0" borderId="0" xfId="2" applyFont="1" applyBorder="1"/>
    <xf numFmtId="0" fontId="3" fillId="0" borderId="0" xfId="8" applyFont="1" applyBorder="1"/>
    <xf numFmtId="0" fontId="58" fillId="0" borderId="48" xfId="11" applyFont="1" applyBorder="1" applyAlignment="1">
      <alignment horizontal="left" vertical="center"/>
    </xf>
    <xf numFmtId="0" fontId="58" fillId="0" borderId="56" xfId="11" applyFont="1" applyBorder="1" applyAlignment="1">
      <alignment vertical="center"/>
    </xf>
    <xf numFmtId="0" fontId="58" fillId="0" borderId="56" xfId="11" applyFont="1" applyBorder="1" applyAlignment="1">
      <alignment horizontal="center" vertical="center"/>
    </xf>
    <xf numFmtId="164" fontId="20" fillId="0" borderId="44" xfId="2" applyNumberFormat="1" applyFont="1" applyBorder="1" applyAlignment="1" applyProtection="1">
      <alignment horizontal="center"/>
      <protection locked="0"/>
    </xf>
    <xf numFmtId="0" fontId="58" fillId="0" borderId="0" xfId="11" applyFont="1" applyBorder="1" applyAlignment="1">
      <alignment horizontal="center" vertical="center"/>
    </xf>
    <xf numFmtId="0" fontId="58" fillId="0" borderId="0" xfId="11" applyFont="1" applyBorder="1" applyAlignment="1">
      <alignment vertical="center"/>
    </xf>
    <xf numFmtId="2" fontId="58" fillId="0" borderId="0" xfId="11" applyNumberFormat="1" applyFont="1" applyBorder="1" applyAlignment="1">
      <alignment horizontal="center" vertical="center"/>
    </xf>
    <xf numFmtId="0" fontId="58" fillId="0" borderId="1" xfId="11" applyFont="1" applyBorder="1" applyAlignment="1">
      <alignment horizontal="left" vertical="center"/>
    </xf>
    <xf numFmtId="0" fontId="58" fillId="0" borderId="2" xfId="11" applyFont="1" applyBorder="1" applyAlignment="1">
      <alignment vertical="center"/>
    </xf>
    <xf numFmtId="0" fontId="58" fillId="0" borderId="2" xfId="11" applyFont="1" applyBorder="1" applyAlignment="1">
      <alignment horizontal="center" vertical="center"/>
    </xf>
    <xf numFmtId="164" fontId="20" fillId="0" borderId="3" xfId="2" applyNumberFormat="1" applyFont="1" applyBorder="1" applyAlignment="1" applyProtection="1">
      <alignment horizontal="center"/>
      <protection locked="0"/>
    </xf>
    <xf numFmtId="0" fontId="58" fillId="0" borderId="15" xfId="11" applyFont="1" applyBorder="1" applyAlignment="1">
      <alignment horizontal="center" vertical="center"/>
    </xf>
    <xf numFmtId="0" fontId="27" fillId="0" borderId="1" xfId="3" applyFont="1" applyBorder="1"/>
    <xf numFmtId="0" fontId="13" fillId="0" borderId="2" xfId="3" applyFont="1" applyBorder="1"/>
    <xf numFmtId="0" fontId="28" fillId="0" borderId="2" xfId="3" applyFont="1" applyBorder="1" applyAlignment="1"/>
    <xf numFmtId="164" fontId="27" fillId="0" borderId="3" xfId="3" applyNumberFormat="1" applyFont="1" applyBorder="1" applyAlignment="1" applyProtection="1">
      <alignment horizontal="center"/>
      <protection locked="0"/>
    </xf>
    <xf numFmtId="0" fontId="27" fillId="0" borderId="20" xfId="3" applyFont="1" applyBorder="1"/>
    <xf numFmtId="0" fontId="13" fillId="3" borderId="1" xfId="3" applyFont="1" applyFill="1" applyBorder="1"/>
    <xf numFmtId="0" fontId="13" fillId="3" borderId="2" xfId="3" applyFont="1" applyFill="1" applyBorder="1"/>
    <xf numFmtId="0" fontId="28" fillId="3" borderId="2" xfId="3" applyFont="1" applyFill="1" applyBorder="1" applyAlignment="1"/>
    <xf numFmtId="164" fontId="13" fillId="3" borderId="3" xfId="3" applyNumberFormat="1" applyFont="1" applyFill="1" applyBorder="1" applyAlignment="1" applyProtection="1">
      <alignment horizontal="center"/>
      <protection locked="0"/>
    </xf>
    <xf numFmtId="0" fontId="58" fillId="0" borderId="4" xfId="11" applyFont="1" applyBorder="1" applyAlignment="1">
      <alignment horizontal="center" vertical="center"/>
    </xf>
    <xf numFmtId="164" fontId="20" fillId="0" borderId="44" xfId="0" applyNumberFormat="1" applyFont="1" applyBorder="1" applyAlignment="1" applyProtection="1">
      <alignment horizontal="center"/>
      <protection locked="0"/>
    </xf>
    <xf numFmtId="164" fontId="20" fillId="0" borderId="3" xfId="0" applyNumberFormat="1" applyFont="1" applyBorder="1" applyAlignment="1" applyProtection="1">
      <alignment horizontal="center"/>
      <protection locked="0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58" fillId="0" borderId="1" xfId="11" applyFont="1" applyBorder="1" applyAlignment="1">
      <alignment vertical="center"/>
    </xf>
    <xf numFmtId="0" fontId="58" fillId="0" borderId="3" xfId="11" applyFont="1" applyBorder="1" applyAlignment="1">
      <alignment horizontal="center" vertical="center"/>
    </xf>
    <xf numFmtId="164" fontId="10" fillId="0" borderId="3" xfId="11" applyNumberFormat="1" applyFont="1" applyBorder="1" applyAlignment="1">
      <alignment horizontal="center" vertical="center"/>
    </xf>
    <xf numFmtId="0" fontId="58" fillId="0" borderId="6" xfId="11" applyFont="1" applyBorder="1" applyAlignment="1">
      <alignment vertical="center"/>
    </xf>
    <xf numFmtId="0" fontId="58" fillId="0" borderId="6" xfId="11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58" fillId="0" borderId="11" xfId="11" applyFont="1" applyBorder="1" applyAlignment="1">
      <alignment vertical="center"/>
    </xf>
    <xf numFmtId="0" fontId="58" fillId="0" borderId="11" xfId="11" applyFont="1" applyBorder="1" applyAlignment="1">
      <alignment horizontal="center" vertical="center"/>
    </xf>
    <xf numFmtId="0" fontId="13" fillId="0" borderId="2" xfId="4" applyFont="1" applyBorder="1"/>
    <xf numFmtId="0" fontId="28" fillId="0" borderId="2" xfId="4" applyFont="1" applyBorder="1" applyAlignment="1"/>
    <xf numFmtId="164" fontId="27" fillId="0" borderId="3" xfId="4" applyNumberFormat="1" applyFont="1" applyBorder="1" applyAlignment="1" applyProtection="1">
      <alignment horizontal="center"/>
      <protection locked="0"/>
    </xf>
    <xf numFmtId="0" fontId="13" fillId="3" borderId="2" xfId="4" applyFont="1" applyFill="1" applyBorder="1"/>
    <xf numFmtId="0" fontId="28" fillId="3" borderId="2" xfId="4" applyFont="1" applyFill="1" applyBorder="1" applyAlignment="1"/>
    <xf numFmtId="164" fontId="13" fillId="3" borderId="3" xfId="4" applyNumberFormat="1" applyFont="1" applyFill="1" applyBorder="1" applyAlignment="1" applyProtection="1">
      <alignment horizontal="center"/>
      <protection locked="0"/>
    </xf>
    <xf numFmtId="0" fontId="58" fillId="0" borderId="7" xfId="11" applyFont="1" applyBorder="1" applyAlignment="1">
      <alignment horizontal="center" vertical="center"/>
    </xf>
    <xf numFmtId="2" fontId="3" fillId="0" borderId="0" xfId="0" applyNumberFormat="1" applyFont="1"/>
    <xf numFmtId="0" fontId="13" fillId="0" borderId="18" xfId="3" applyFont="1" applyBorder="1"/>
    <xf numFmtId="0" fontId="28" fillId="0" borderId="18" xfId="3" applyFont="1" applyBorder="1" applyAlignment="1"/>
    <xf numFmtId="164" fontId="27" fillId="0" borderId="14" xfId="3" applyNumberFormat="1" applyFont="1" applyBorder="1" applyAlignment="1" applyProtection="1">
      <alignment horizontal="center"/>
      <protection locked="0"/>
    </xf>
    <xf numFmtId="0" fontId="11" fillId="0" borderId="0" xfId="2" applyFont="1"/>
    <xf numFmtId="0" fontId="10" fillId="0" borderId="0" xfId="3" applyFont="1" applyAlignment="1">
      <alignment horizontal="center"/>
    </xf>
    <xf numFmtId="0" fontId="13" fillId="0" borderId="0" xfId="3" applyFont="1" applyAlignment="1">
      <alignment horizontal="center"/>
    </xf>
    <xf numFmtId="0" fontId="17" fillId="0" borderId="4" xfId="0" applyFont="1" applyBorder="1" applyAlignment="1">
      <alignment horizontal="left" vertical="center"/>
    </xf>
    <xf numFmtId="0" fontId="2" fillId="0" borderId="4" xfId="0" applyFont="1" applyBorder="1"/>
    <xf numFmtId="4" fontId="10" fillId="0" borderId="4" xfId="0" applyNumberFormat="1" applyFont="1" applyBorder="1" applyAlignment="1">
      <alignment horizontal="center"/>
    </xf>
    <xf numFmtId="0" fontId="60" fillId="0" borderId="1" xfId="11" applyFont="1" applyBorder="1" applyAlignment="1">
      <alignment horizontal="left" vertical="center"/>
    </xf>
    <xf numFmtId="164" fontId="20" fillId="0" borderId="3" xfId="0" applyNumberFormat="1" applyFont="1" applyBorder="1" applyAlignment="1">
      <alignment horizontal="center"/>
    </xf>
    <xf numFmtId="0" fontId="13" fillId="4" borderId="1" xfId="3" applyFont="1" applyFill="1" applyBorder="1"/>
    <xf numFmtId="0" fontId="13" fillId="4" borderId="2" xfId="3" applyFont="1" applyFill="1" applyBorder="1"/>
    <xf numFmtId="0" fontId="28" fillId="4" borderId="2" xfId="3" applyFont="1" applyFill="1" applyBorder="1" applyAlignment="1"/>
    <xf numFmtId="164" fontId="13" fillId="4" borderId="3" xfId="3" applyNumberFormat="1" applyFont="1" applyFill="1" applyBorder="1" applyAlignment="1" applyProtection="1">
      <alignment horizontal="center"/>
      <protection locked="0"/>
    </xf>
    <xf numFmtId="0" fontId="58" fillId="0" borderId="1" xfId="11" applyFont="1" applyBorder="1" applyAlignment="1">
      <alignment horizontal="center" vertical="center"/>
    </xf>
    <xf numFmtId="0" fontId="58" fillId="0" borderId="4" xfId="11" applyFont="1" applyBorder="1" applyAlignment="1">
      <alignment vertical="center"/>
    </xf>
    <xf numFmtId="0" fontId="58" fillId="0" borderId="15" xfId="11" applyFont="1" applyBorder="1" applyAlignment="1">
      <alignment horizontal="center" vertical="center"/>
    </xf>
    <xf numFmtId="0" fontId="61" fillId="0" borderId="0" xfId="0" applyFont="1"/>
    <xf numFmtId="0" fontId="17" fillId="0" borderId="0" xfId="0" applyFont="1" applyBorder="1" applyAlignment="1">
      <alignment horizontal="center" vertical="center"/>
    </xf>
    <xf numFmtId="0" fontId="61" fillId="0" borderId="0" xfId="0" applyFont="1" applyBorder="1"/>
    <xf numFmtId="0" fontId="17" fillId="0" borderId="15" xfId="0" applyFont="1" applyBorder="1" applyAlignment="1">
      <alignment horizontal="left" vertical="center"/>
    </xf>
    <xf numFmtId="0" fontId="17" fillId="0" borderId="15" xfId="0" applyFont="1" applyBorder="1" applyAlignment="1">
      <alignment horizontal="center" vertical="center"/>
    </xf>
    <xf numFmtId="0" fontId="13" fillId="0" borderId="0" xfId="3" applyFont="1" applyBorder="1"/>
    <xf numFmtId="0" fontId="28" fillId="0" borderId="0" xfId="3" applyFont="1" applyBorder="1" applyAlignment="1"/>
    <xf numFmtId="164" fontId="13" fillId="0" borderId="0" xfId="3" applyNumberFormat="1" applyFont="1" applyBorder="1" applyAlignment="1" applyProtection="1">
      <alignment horizontal="center"/>
      <protection locked="0"/>
    </xf>
    <xf numFmtId="164" fontId="0" fillId="0" borderId="0" xfId="0" applyNumberFormat="1"/>
    <xf numFmtId="0" fontId="0" fillId="4" borderId="2" xfId="0" applyFill="1" applyBorder="1"/>
    <xf numFmtId="0" fontId="13" fillId="0" borderId="0" xfId="0" applyFont="1"/>
    <xf numFmtId="49" fontId="37" fillId="0" borderId="31" xfId="0" applyNumberFormat="1" applyFont="1" applyBorder="1" applyAlignment="1">
      <alignment horizontal="left" vertical="top" wrapText="1"/>
    </xf>
    <xf numFmtId="0" fontId="37" fillId="0" borderId="31" xfId="0" applyFont="1" applyBorder="1" applyAlignment="1">
      <alignment horizontal="center" vertical="top" shrinkToFit="1"/>
    </xf>
    <xf numFmtId="168" fontId="37" fillId="0" borderId="31" xfId="0" applyNumberFormat="1" applyFont="1" applyBorder="1" applyAlignment="1">
      <alignment vertical="top" shrinkToFit="1"/>
    </xf>
    <xf numFmtId="4" fontId="37" fillId="0" borderId="31" xfId="0" applyNumberFormat="1" applyFont="1" applyBorder="1" applyAlignment="1" applyProtection="1">
      <alignment vertical="top" shrinkToFit="1"/>
      <protection locked="0"/>
    </xf>
    <xf numFmtId="4" fontId="37" fillId="0" borderId="32" xfId="0" applyNumberFormat="1" applyFont="1" applyBorder="1" applyAlignment="1">
      <alignment vertical="top" shrinkToFit="1"/>
    </xf>
    <xf numFmtId="168" fontId="39" fillId="0" borderId="0" xfId="0" applyNumberFormat="1" applyFont="1" applyBorder="1" applyAlignment="1">
      <alignment horizontal="left" vertical="top" wrapText="1"/>
    </xf>
    <xf numFmtId="168" fontId="39" fillId="0" borderId="0" xfId="0" applyNumberFormat="1" applyFont="1" applyBorder="1" applyAlignment="1">
      <alignment horizontal="center" vertical="top" wrapText="1" shrinkToFit="1"/>
    </xf>
    <xf numFmtId="168" fontId="39" fillId="0" borderId="0" xfId="0" applyNumberFormat="1" applyFont="1" applyBorder="1" applyAlignment="1">
      <alignment vertical="top" wrapText="1" shrinkToFit="1"/>
    </xf>
    <xf numFmtId="4" fontId="37" fillId="0" borderId="0" xfId="0" applyNumberFormat="1" applyFont="1" applyBorder="1" applyAlignment="1">
      <alignment vertical="top" shrinkToFit="1"/>
    </xf>
    <xf numFmtId="4" fontId="37" fillId="0" borderId="29" xfId="0" applyNumberFormat="1" applyFont="1" applyBorder="1" applyAlignment="1">
      <alignment vertical="top" shrinkToFit="1"/>
    </xf>
    <xf numFmtId="0" fontId="37" fillId="0" borderId="4" xfId="10" applyFont="1" applyBorder="1" applyAlignment="1">
      <alignment vertical="top" wrapText="1"/>
    </xf>
    <xf numFmtId="168" fontId="39" fillId="0" borderId="39" xfId="0" applyNumberFormat="1" applyFont="1" applyBorder="1" applyAlignment="1">
      <alignment horizontal="left" vertical="top" wrapText="1"/>
    </xf>
    <xf numFmtId="168" fontId="39" fillId="0" borderId="39" xfId="0" applyNumberFormat="1" applyFont="1" applyBorder="1" applyAlignment="1">
      <alignment horizontal="center" vertical="top" wrapText="1" shrinkToFit="1"/>
    </xf>
    <xf numFmtId="168" fontId="39" fillId="0" borderId="39" xfId="0" applyNumberFormat="1" applyFont="1" applyBorder="1" applyAlignment="1">
      <alignment vertical="top" wrapText="1" shrinkToFit="1"/>
    </xf>
    <xf numFmtId="4" fontId="37" fillId="0" borderId="39" xfId="0" applyNumberFormat="1" applyFont="1" applyBorder="1" applyAlignment="1">
      <alignment vertical="top" shrinkToFit="1"/>
    </xf>
    <xf numFmtId="4" fontId="37" fillId="0" borderId="40" xfId="0" applyNumberFormat="1" applyFont="1" applyBorder="1" applyAlignment="1">
      <alignment vertical="top" shrinkToFit="1"/>
    </xf>
    <xf numFmtId="168" fontId="39" fillId="0" borderId="42" xfId="0" applyNumberFormat="1" applyFont="1" applyBorder="1" applyAlignment="1">
      <alignment horizontal="left" vertical="top" wrapText="1"/>
    </xf>
    <xf numFmtId="168" fontId="39" fillId="0" borderId="42" xfId="0" applyNumberFormat="1" applyFont="1" applyBorder="1" applyAlignment="1">
      <alignment horizontal="center" vertical="top" wrapText="1" shrinkToFit="1"/>
    </xf>
    <xf numFmtId="168" fontId="39" fillId="0" borderId="42" xfId="0" applyNumberFormat="1" applyFont="1" applyBorder="1" applyAlignment="1">
      <alignment vertical="top" wrapText="1" shrinkToFit="1"/>
    </xf>
    <xf numFmtId="4" fontId="37" fillId="0" borderId="42" xfId="0" applyNumberFormat="1" applyFont="1" applyBorder="1" applyAlignment="1">
      <alignment vertical="top" shrinkToFit="1"/>
    </xf>
    <xf numFmtId="4" fontId="41" fillId="0" borderId="43" xfId="0" applyNumberFormat="1" applyFont="1" applyBorder="1" applyAlignment="1">
      <alignment vertical="top" shrinkToFit="1"/>
    </xf>
    <xf numFmtId="49" fontId="38" fillId="0" borderId="36" xfId="0" applyNumberFormat="1" applyFont="1" applyBorder="1" applyAlignment="1">
      <alignment horizontal="left" vertical="top" wrapText="1"/>
    </xf>
    <xf numFmtId="0" fontId="38" fillId="0" borderId="36" xfId="0" applyFont="1" applyBorder="1" applyAlignment="1">
      <alignment horizontal="center" vertical="top" shrinkToFit="1"/>
    </xf>
    <xf numFmtId="168" fontId="38" fillId="0" borderId="36" xfId="0" applyNumberFormat="1" applyFont="1" applyBorder="1" applyAlignment="1">
      <alignment vertical="top" shrinkToFit="1"/>
    </xf>
    <xf numFmtId="4" fontId="38" fillId="0" borderId="36" xfId="0" applyNumberFormat="1" applyFont="1" applyBorder="1" applyAlignment="1">
      <alignment vertical="top" shrinkToFit="1"/>
    </xf>
    <xf numFmtId="0" fontId="0" fillId="0" borderId="37" xfId="0" applyBorder="1"/>
    <xf numFmtId="0" fontId="37" fillId="0" borderId="42" xfId="0" applyFont="1" applyBorder="1" applyAlignment="1">
      <alignment horizontal="left" vertical="top" wrapText="1"/>
    </xf>
    <xf numFmtId="0" fontId="43" fillId="0" borderId="4" xfId="10" applyFont="1" applyBorder="1" applyAlignment="1">
      <alignment horizontal="center" vertical="top"/>
    </xf>
    <xf numFmtId="49" fontId="43" fillId="0" borderId="15" xfId="10" applyNumberFormat="1" applyFont="1" applyBorder="1" applyAlignment="1">
      <alignment horizontal="left" vertical="top"/>
    </xf>
    <xf numFmtId="49" fontId="37" fillId="0" borderId="4" xfId="0" applyNumberFormat="1" applyFont="1" applyBorder="1" applyAlignment="1">
      <alignment horizontal="left" vertical="top" wrapText="1"/>
    </xf>
    <xf numFmtId="0" fontId="37" fillId="0" borderId="4" xfId="0" applyFont="1" applyBorder="1" applyAlignment="1">
      <alignment horizontal="center" vertical="top" shrinkToFit="1"/>
    </xf>
    <xf numFmtId="168" fontId="37" fillId="0" borderId="4" xfId="0" applyNumberFormat="1" applyFont="1" applyBorder="1" applyAlignment="1">
      <alignment vertical="top" shrinkToFit="1"/>
    </xf>
    <xf numFmtId="4" fontId="37" fillId="0" borderId="4" xfId="0" applyNumberFormat="1" applyFont="1" applyBorder="1" applyAlignment="1" applyProtection="1">
      <alignment vertical="top" shrinkToFit="1"/>
      <protection locked="0"/>
    </xf>
    <xf numFmtId="4" fontId="37" fillId="0" borderId="4" xfId="0" applyNumberFormat="1" applyFont="1" applyBorder="1" applyAlignment="1">
      <alignment vertical="top" shrinkToFit="1"/>
    </xf>
    <xf numFmtId="0" fontId="37" fillId="0" borderId="0" xfId="0" applyFont="1" applyBorder="1" applyAlignment="1">
      <alignment horizontal="center" vertical="top" shrinkToFit="1"/>
    </xf>
    <xf numFmtId="4" fontId="37" fillId="0" borderId="0" xfId="0" applyNumberFormat="1" applyFont="1" applyBorder="1" applyAlignment="1" applyProtection="1">
      <alignment vertical="top" shrinkToFit="1"/>
      <protection locked="0"/>
    </xf>
    <xf numFmtId="49" fontId="39" fillId="0" borderId="39" xfId="10" applyNumberFormat="1" applyFont="1" applyBorder="1" applyAlignment="1">
      <alignment horizontal="left" wrapText="1"/>
    </xf>
    <xf numFmtId="4" fontId="41" fillId="0" borderId="40" xfId="0" applyNumberFormat="1" applyFont="1" applyBorder="1" applyAlignment="1">
      <alignment vertical="top" shrinkToFit="1"/>
    </xf>
    <xf numFmtId="49" fontId="37" fillId="0" borderId="4" xfId="10" applyNumberFormat="1" applyFont="1" applyBorder="1" applyAlignment="1">
      <alignment horizontal="center" shrinkToFit="1"/>
    </xf>
    <xf numFmtId="4" fontId="37" fillId="0" borderId="4" xfId="10" applyNumberFormat="1" applyFont="1" applyBorder="1" applyAlignment="1">
      <alignment horizontal="right"/>
    </xf>
    <xf numFmtId="4" fontId="37" fillId="0" borderId="48" xfId="10" applyNumberFormat="1" applyFont="1" applyBorder="1"/>
    <xf numFmtId="49" fontId="37" fillId="0" borderId="0" xfId="10" applyNumberFormat="1" applyFont="1" applyBorder="1" applyAlignment="1">
      <alignment horizontal="center" shrinkToFit="1"/>
    </xf>
    <xf numFmtId="4" fontId="37" fillId="0" borderId="0" xfId="10" applyNumberFormat="1" applyFont="1" applyBorder="1" applyAlignment="1">
      <alignment horizontal="right"/>
    </xf>
    <xf numFmtId="4" fontId="37" fillId="0" borderId="29" xfId="10" applyNumberFormat="1" applyFont="1" applyBorder="1"/>
    <xf numFmtId="49" fontId="38" fillId="0" borderId="2" xfId="0" applyNumberFormat="1" applyFont="1" applyBorder="1" applyAlignment="1">
      <alignment horizontal="left" vertical="top" wrapText="1"/>
    </xf>
    <xf numFmtId="0" fontId="38" fillId="0" borderId="2" xfId="0" applyFont="1" applyBorder="1" applyAlignment="1">
      <alignment horizontal="center" vertical="top"/>
    </xf>
    <xf numFmtId="0" fontId="38" fillId="0" borderId="2" xfId="0" applyFont="1" applyBorder="1" applyAlignment="1">
      <alignment vertical="top"/>
    </xf>
    <xf numFmtId="49" fontId="36" fillId="0" borderId="2" xfId="0" applyNumberFormat="1" applyFont="1" applyBorder="1" applyAlignment="1">
      <alignment horizontal="left" vertical="top" wrapText="1"/>
    </xf>
    <xf numFmtId="0" fontId="36" fillId="0" borderId="2" xfId="0" applyFont="1" applyBorder="1" applyAlignment="1">
      <alignment horizontal="center" vertical="top"/>
    </xf>
    <xf numFmtId="0" fontId="36" fillId="0" borderId="2" xfId="0" applyFont="1" applyBorder="1" applyAlignment="1">
      <alignment vertical="top"/>
    </xf>
    <xf numFmtId="0" fontId="10" fillId="0" borderId="0" xfId="10" applyFont="1"/>
    <xf numFmtId="0" fontId="10" fillId="0" borderId="0" xfId="10" applyFont="1"/>
    <xf numFmtId="0" fontId="10" fillId="0" borderId="0" xfId="10" applyFont="1" applyAlignment="1">
      <alignment horizontal="right"/>
    </xf>
    <xf numFmtId="0" fontId="10" fillId="0" borderId="0" xfId="10" applyFont="1" applyAlignment="1"/>
    <xf numFmtId="49" fontId="58" fillId="0" borderId="4" xfId="10" applyNumberFormat="1" applyFont="1" applyBorder="1"/>
    <xf numFmtId="0" fontId="58" fillId="0" borderId="3" xfId="10" applyFont="1" applyBorder="1" applyAlignment="1">
      <alignment horizontal="center"/>
    </xf>
    <xf numFmtId="0" fontId="58" fillId="0" borderId="3" xfId="10" applyFont="1" applyBorder="1" applyAlignment="1">
      <alignment horizontal="center"/>
    </xf>
    <xf numFmtId="0" fontId="58" fillId="0" borderId="4" xfId="10" applyFont="1" applyBorder="1" applyAlignment="1">
      <alignment horizontal="center"/>
    </xf>
    <xf numFmtId="0" fontId="58" fillId="6" borderId="4" xfId="10" applyFont="1" applyFill="1" applyBorder="1" applyAlignment="1">
      <alignment horizontal="center" wrapText="1"/>
    </xf>
    <xf numFmtId="0" fontId="12" fillId="0" borderId="7" xfId="10" applyFont="1" applyBorder="1" applyAlignment="1">
      <alignment horizontal="center"/>
    </xf>
    <xf numFmtId="49" fontId="12" fillId="0" borderId="7" xfId="10" applyNumberFormat="1" applyFont="1" applyBorder="1" applyAlignment="1">
      <alignment horizontal="left"/>
    </xf>
    <xf numFmtId="0" fontId="12" fillId="0" borderId="1" xfId="10" applyFont="1" applyBorder="1"/>
    <xf numFmtId="0" fontId="10" fillId="0" borderId="2" xfId="10" applyFont="1" applyBorder="1" applyAlignment="1">
      <alignment horizontal="center"/>
    </xf>
    <xf numFmtId="0" fontId="10" fillId="0" borderId="2" xfId="10" applyFont="1" applyBorder="1" applyAlignment="1">
      <alignment horizontal="right"/>
    </xf>
    <xf numFmtId="0" fontId="10" fillId="0" borderId="3" xfId="10" applyFont="1" applyBorder="1"/>
    <xf numFmtId="0" fontId="10" fillId="0" borderId="20" xfId="10" applyFont="1" applyBorder="1"/>
    <xf numFmtId="0" fontId="10" fillId="0" borderId="14" xfId="10" applyFont="1" applyBorder="1"/>
    <xf numFmtId="0" fontId="10" fillId="0" borderId="20" xfId="10" applyFont="1" applyBorder="1"/>
    <xf numFmtId="0" fontId="10" fillId="0" borderId="14" xfId="10" applyFont="1" applyBorder="1"/>
    <xf numFmtId="0" fontId="18" fillId="0" borderId="15" xfId="10" applyFont="1" applyBorder="1" applyAlignment="1">
      <alignment horizontal="center" vertical="top"/>
    </xf>
    <xf numFmtId="49" fontId="18" fillId="0" borderId="15" xfId="10" applyNumberFormat="1" applyFont="1" applyBorder="1" applyAlignment="1">
      <alignment horizontal="left" vertical="top"/>
    </xf>
    <xf numFmtId="0" fontId="18" fillId="0" borderId="15" xfId="10" applyFont="1" applyBorder="1" applyAlignment="1">
      <alignment vertical="top" wrapText="1"/>
    </xf>
    <xf numFmtId="49" fontId="18" fillId="0" borderId="15" xfId="10" applyNumberFormat="1" applyFont="1" applyBorder="1" applyAlignment="1">
      <alignment horizontal="center" shrinkToFit="1"/>
    </xf>
    <xf numFmtId="4" fontId="18" fillId="0" borderId="15" xfId="10" applyNumberFormat="1" applyFont="1" applyBorder="1" applyAlignment="1">
      <alignment horizontal="right"/>
    </xf>
    <xf numFmtId="4" fontId="18" fillId="0" borderId="15" xfId="10" applyNumberFormat="1" applyFont="1" applyBorder="1"/>
    <xf numFmtId="170" fontId="18" fillId="0" borderId="15" xfId="10" applyNumberFormat="1" applyFont="1" applyBorder="1"/>
    <xf numFmtId="4" fontId="18" fillId="0" borderId="14" xfId="10" applyNumberFormat="1" applyFont="1" applyBorder="1"/>
    <xf numFmtId="0" fontId="58" fillId="0" borderId="7" xfId="10" applyFont="1" applyBorder="1" applyAlignment="1">
      <alignment horizontal="center"/>
    </xf>
    <xf numFmtId="49" fontId="58" fillId="0" borderId="7" xfId="10" applyNumberFormat="1" applyFont="1" applyBorder="1" applyAlignment="1">
      <alignment horizontal="right"/>
    </xf>
    <xf numFmtId="0" fontId="18" fillId="0" borderId="12" xfId="10" applyFont="1" applyBorder="1" applyAlignment="1">
      <alignment horizontal="left" wrapText="1"/>
    </xf>
    <xf numFmtId="0" fontId="18" fillId="0" borderId="17" xfId="0" applyFont="1" applyBorder="1" applyAlignment="1">
      <alignment horizontal="right"/>
    </xf>
    <xf numFmtId="0" fontId="10" fillId="0" borderId="12" xfId="10" applyFont="1" applyBorder="1"/>
    <xf numFmtId="4" fontId="10" fillId="0" borderId="17" xfId="10" applyNumberFormat="1" applyFont="1" applyBorder="1"/>
    <xf numFmtId="0" fontId="10" fillId="0" borderId="0" xfId="10" applyFont="1" applyBorder="1"/>
    <xf numFmtId="0" fontId="10" fillId="2" borderId="4" xfId="10" applyFont="1" applyFill="1" applyBorder="1" applyAlignment="1">
      <alignment horizontal="center"/>
    </xf>
    <xf numFmtId="49" fontId="62" fillId="2" borderId="4" xfId="10" applyNumberFormat="1" applyFont="1" applyFill="1" applyBorder="1" applyAlignment="1">
      <alignment horizontal="left"/>
    </xf>
    <xf numFmtId="0" fontId="62" fillId="2" borderId="1" xfId="10" applyFont="1" applyFill="1" applyBorder="1"/>
    <xf numFmtId="0" fontId="10" fillId="2" borderId="2" xfId="10" applyFont="1" applyFill="1" applyBorder="1" applyAlignment="1">
      <alignment horizontal="center"/>
    </xf>
    <xf numFmtId="4" fontId="10" fillId="2" borderId="2" xfId="10" applyNumberFormat="1" applyFont="1" applyFill="1" applyBorder="1" applyAlignment="1">
      <alignment horizontal="right"/>
    </xf>
    <xf numFmtId="4" fontId="10" fillId="2" borderId="3" xfId="10" applyNumberFormat="1" applyFont="1" applyFill="1" applyBorder="1" applyAlignment="1">
      <alignment horizontal="right"/>
    </xf>
    <xf numFmtId="4" fontId="12" fillId="2" borderId="4" xfId="10" applyNumberFormat="1" applyFont="1" applyFill="1" applyBorder="1"/>
    <xf numFmtId="0" fontId="10" fillId="6" borderId="2" xfId="10" applyFont="1" applyFill="1" applyBorder="1"/>
    <xf numFmtId="4" fontId="12" fillId="6" borderId="3" xfId="10" applyNumberFormat="1" applyFont="1" applyFill="1" applyBorder="1"/>
    <xf numFmtId="3" fontId="10" fillId="0" borderId="0" xfId="10" applyNumberFormat="1" applyFont="1"/>
    <xf numFmtId="0" fontId="10" fillId="0" borderId="1" xfId="10" applyFont="1" applyBorder="1"/>
    <xf numFmtId="0" fontId="10" fillId="0" borderId="2" xfId="10" applyFont="1" applyBorder="1"/>
    <xf numFmtId="0" fontId="10" fillId="0" borderId="2" xfId="10" applyFont="1" applyBorder="1"/>
    <xf numFmtId="164" fontId="10" fillId="0" borderId="3" xfId="10" applyNumberFormat="1" applyFont="1" applyBorder="1"/>
    <xf numFmtId="0" fontId="13" fillId="2" borderId="1" xfId="10" applyFont="1" applyFill="1" applyBorder="1"/>
    <xf numFmtId="0" fontId="13" fillId="2" borderId="2" xfId="10" applyFont="1" applyFill="1" applyBorder="1"/>
    <xf numFmtId="164" fontId="13" fillId="2" borderId="3" xfId="10" applyNumberFormat="1" applyFont="1" applyFill="1" applyBorder="1"/>
    <xf numFmtId="0" fontId="10" fillId="0" borderId="0" xfId="10" applyFont="1" applyBorder="1"/>
    <xf numFmtId="0" fontId="63" fillId="0" borderId="0" xfId="10" applyFont="1" applyAlignment="1"/>
    <xf numFmtId="0" fontId="64" fillId="0" borderId="0" xfId="10" applyFont="1" applyBorder="1"/>
    <xf numFmtId="3" fontId="64" fillId="0" borderId="0" xfId="10" applyNumberFormat="1" applyFont="1" applyBorder="1" applyAlignment="1">
      <alignment horizontal="right"/>
    </xf>
    <xf numFmtId="4" fontId="64" fillId="0" borderId="0" xfId="10" applyNumberFormat="1" applyFont="1" applyBorder="1"/>
    <xf numFmtId="0" fontId="63" fillId="0" borderId="0" xfId="10" applyFont="1" applyBorder="1" applyAlignment="1"/>
    <xf numFmtId="0" fontId="10" fillId="0" borderId="0" xfId="10" applyFont="1" applyBorder="1" applyAlignment="1">
      <alignment horizontal="right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4" xfId="0" applyFont="1" applyBorder="1" applyAlignment="1">
      <alignment horizontal="center" vertical="center"/>
    </xf>
    <xf numFmtId="0" fontId="49" fillId="0" borderId="15" xfId="10" applyFont="1" applyBorder="1" applyAlignment="1">
      <alignment vertical="top" wrapText="1"/>
    </xf>
    <xf numFmtId="4" fontId="22" fillId="0" borderId="15" xfId="10" applyNumberFormat="1" applyFont="1" applyBorder="1" applyAlignment="1">
      <alignment horizontal="center"/>
    </xf>
    <xf numFmtId="49" fontId="22" fillId="0" borderId="57" xfId="10" applyNumberFormat="1" applyFont="1" applyBorder="1" applyAlignment="1">
      <alignment horizontal="left" wrapText="1"/>
    </xf>
    <xf numFmtId="0" fontId="22" fillId="0" borderId="7" xfId="10" applyFont="1" applyBorder="1" applyAlignment="1">
      <alignment horizontal="left" wrapText="1"/>
    </xf>
    <xf numFmtId="0" fontId="22" fillId="0" borderId="7" xfId="10" applyFont="1" applyBorder="1" applyAlignment="1">
      <alignment horizontal="center" wrapText="1"/>
    </xf>
    <xf numFmtId="49" fontId="22" fillId="0" borderId="58" xfId="10" applyNumberFormat="1" applyFont="1" applyBorder="1" applyAlignment="1">
      <alignment horizontal="left" wrapText="1"/>
    </xf>
    <xf numFmtId="0" fontId="22" fillId="0" borderId="11" xfId="10" applyFont="1" applyBorder="1" applyAlignment="1">
      <alignment horizontal="center" wrapText="1"/>
    </xf>
    <xf numFmtId="0" fontId="22" fillId="0" borderId="4" xfId="0" applyFont="1" applyBorder="1" applyAlignment="1">
      <alignment horizontal="center"/>
    </xf>
    <xf numFmtId="0" fontId="49" fillId="0" borderId="4" xfId="10" applyFont="1" applyBorder="1" applyAlignment="1">
      <alignment vertical="top" wrapText="1"/>
    </xf>
    <xf numFmtId="4" fontId="22" fillId="0" borderId="4" xfId="10" applyNumberFormat="1" applyFont="1" applyBorder="1" applyAlignment="1">
      <alignment horizontal="center"/>
    </xf>
    <xf numFmtId="0" fontId="22" fillId="0" borderId="2" xfId="0" applyFont="1" applyBorder="1"/>
    <xf numFmtId="0" fontId="22" fillId="0" borderId="2" xfId="0" applyFont="1" applyBorder="1" applyAlignment="1">
      <alignment vertical="center"/>
    </xf>
    <xf numFmtId="0" fontId="22" fillId="3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left"/>
    </xf>
    <xf numFmtId="0" fontId="65" fillId="0" borderId="0" xfId="0" applyFont="1" applyBorder="1" applyAlignment="1">
      <alignment horizontal="center"/>
    </xf>
    <xf numFmtId="0" fontId="35" fillId="0" borderId="0" xfId="0" applyFont="1" applyAlignment="1">
      <alignment horizontal="left"/>
    </xf>
    <xf numFmtId="0" fontId="22" fillId="0" borderId="0" xfId="0" applyFont="1" applyBorder="1" applyAlignment="1">
      <alignment horizontal="center"/>
    </xf>
    <xf numFmtId="0" fontId="66" fillId="0" borderId="0" xfId="0" applyFont="1"/>
    <xf numFmtId="0" fontId="67" fillId="0" borderId="0" xfId="0" applyFont="1"/>
    <xf numFmtId="171" fontId="68" fillId="0" borderId="0" xfId="0" applyNumberFormat="1" applyFont="1" applyBorder="1" applyAlignment="1">
      <alignment horizontal="center"/>
    </xf>
    <xf numFmtId="0" fontId="29" fillId="0" borderId="0" xfId="0" applyFont="1"/>
    <xf numFmtId="167" fontId="10" fillId="0" borderId="0" xfId="0" applyNumberFormat="1" applyFont="1"/>
    <xf numFmtId="0" fontId="69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0" fillId="0" borderId="0" xfId="0" applyFont="1" applyBorder="1" applyAlignment="1">
      <alignment horizontal="center"/>
    </xf>
    <xf numFmtId="164" fontId="71" fillId="0" borderId="0" xfId="0" applyNumberFormat="1" applyFont="1" applyBorder="1" applyAlignment="1">
      <alignment horizontal="center"/>
    </xf>
    <xf numFmtId="0" fontId="72" fillId="0" borderId="4" xfId="0" applyFont="1" applyBorder="1" applyAlignment="1">
      <alignment horizontal="center"/>
    </xf>
    <xf numFmtId="164" fontId="73" fillId="0" borderId="4" xfId="0" applyNumberFormat="1" applyFont="1" applyBorder="1" applyAlignment="1">
      <alignment horizontal="center"/>
    </xf>
    <xf numFmtId="164" fontId="74" fillId="0" borderId="0" xfId="0" applyNumberFormat="1" applyFont="1" applyBorder="1" applyAlignment="1">
      <alignment horizontal="center"/>
    </xf>
    <xf numFmtId="0" fontId="33" fillId="0" borderId="4" xfId="0" applyFont="1" applyBorder="1" applyAlignment="1">
      <alignment horizontal="center"/>
    </xf>
    <xf numFmtId="164" fontId="33" fillId="0" borderId="4" xfId="0" applyNumberFormat="1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164" fontId="20" fillId="0" borderId="4" xfId="0" applyNumberFormat="1" applyFont="1" applyBorder="1" applyAlignment="1">
      <alignment horizontal="center"/>
    </xf>
    <xf numFmtId="164" fontId="0" fillId="0" borderId="0" xfId="0" applyNumberFormat="1"/>
    <xf numFmtId="171" fontId="72" fillId="0" borderId="4" xfId="0" applyNumberFormat="1" applyFont="1" applyBorder="1" applyAlignment="1">
      <alignment horizontal="center"/>
    </xf>
    <xf numFmtId="164" fontId="75" fillId="0" borderId="0" xfId="0" applyNumberFormat="1" applyFont="1" applyBorder="1" applyAlignment="1">
      <alignment horizontal="center"/>
    </xf>
    <xf numFmtId="164" fontId="70" fillId="0" borderId="0" xfId="0" applyNumberFormat="1" applyFont="1" applyBorder="1" applyAlignment="1">
      <alignment horizontal="center"/>
    </xf>
    <xf numFmtId="164" fontId="73" fillId="0" borderId="0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67" fillId="0" borderId="0" xfId="0" applyNumberFormat="1" applyFont="1" applyBorder="1" applyAlignment="1">
      <alignment horizontal="center"/>
    </xf>
    <xf numFmtId="164" fontId="76" fillId="0" borderId="0" xfId="0" applyNumberFormat="1" applyFont="1" applyBorder="1" applyAlignment="1">
      <alignment horizontal="center"/>
    </xf>
    <xf numFmtId="0" fontId="77" fillId="0" borderId="0" xfId="0" applyFont="1"/>
    <xf numFmtId="0" fontId="28" fillId="0" borderId="4" xfId="0" applyFont="1" applyBorder="1" applyAlignment="1">
      <alignment horizontal="left"/>
    </xf>
    <xf numFmtId="164" fontId="9" fillId="0" borderId="4" xfId="0" applyNumberFormat="1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78" fillId="0" borderId="0" xfId="0" applyFont="1"/>
    <xf numFmtId="164" fontId="77" fillId="0" borderId="0" xfId="0" applyNumberFormat="1" applyFont="1"/>
    <xf numFmtId="0" fontId="53" fillId="0" borderId="0" xfId="0" applyFont="1"/>
    <xf numFmtId="4" fontId="53" fillId="0" borderId="0" xfId="0" applyNumberFormat="1" applyFont="1"/>
    <xf numFmtId="167" fontId="78" fillId="0" borderId="0" xfId="0" applyNumberFormat="1" applyFont="1"/>
    <xf numFmtId="4" fontId="0" fillId="0" borderId="0" xfId="0" applyNumberFormat="1"/>
    <xf numFmtId="0" fontId="0" fillId="0" borderId="0" xfId="0" applyFont="1" applyAlignment="1">
      <alignment horizontal="right"/>
    </xf>
    <xf numFmtId="4" fontId="79" fillId="0" borderId="0" xfId="0" applyNumberFormat="1" applyFont="1" applyAlignment="1">
      <alignment horizontal="right"/>
    </xf>
    <xf numFmtId="4" fontId="33" fillId="0" borderId="0" xfId="0" applyNumberFormat="1" applyFont="1" applyAlignment="1">
      <alignment horizontal="right"/>
    </xf>
    <xf numFmtId="0" fontId="27" fillId="0" borderId="0" xfId="0" applyFont="1"/>
    <xf numFmtId="0" fontId="81" fillId="0" borderId="0" xfId="0" applyFont="1" applyAlignment="1">
      <alignment horizontal="center" wrapText="1"/>
    </xf>
    <xf numFmtId="0" fontId="82" fillId="0" borderId="0" xfId="0" applyFont="1" applyAlignment="1">
      <alignment horizontal="center"/>
    </xf>
    <xf numFmtId="0" fontId="83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4" fontId="84" fillId="4" borderId="6" xfId="0" applyNumberFormat="1" applyFont="1" applyFill="1" applyBorder="1" applyAlignment="1">
      <alignment horizontal="center" wrapText="1"/>
    </xf>
    <xf numFmtId="4" fontId="85" fillId="0" borderId="6" xfId="0" applyNumberFormat="1" applyFont="1" applyBorder="1" applyAlignment="1">
      <alignment horizontal="center" wrapText="1"/>
    </xf>
    <xf numFmtId="164" fontId="81" fillId="0" borderId="4" xfId="0" applyNumberFormat="1" applyFont="1" applyBorder="1" applyAlignment="1">
      <alignment horizontal="center"/>
    </xf>
    <xf numFmtId="164" fontId="86" fillId="0" borderId="4" xfId="0" applyNumberFormat="1" applyFont="1" applyBorder="1" applyAlignment="1">
      <alignment horizontal="center"/>
    </xf>
    <xf numFmtId="164" fontId="80" fillId="0" borderId="4" xfId="0" applyNumberFormat="1" applyFont="1" applyBorder="1" applyAlignment="1">
      <alignment horizontal="center"/>
    </xf>
    <xf numFmtId="164" fontId="33" fillId="0" borderId="4" xfId="0" applyNumberFormat="1" applyFont="1" applyBorder="1" applyAlignment="1">
      <alignment horizontal="center"/>
    </xf>
    <xf numFmtId="164" fontId="26" fillId="0" borderId="4" xfId="0" applyNumberFormat="1" applyFont="1" applyBorder="1" applyAlignment="1">
      <alignment horizontal="center"/>
    </xf>
    <xf numFmtId="164" fontId="73" fillId="0" borderId="4" xfId="0" applyNumberFormat="1" applyFont="1" applyBorder="1" applyAlignment="1">
      <alignment horizontal="center"/>
    </xf>
    <xf numFmtId="164" fontId="20" fillId="0" borderId="4" xfId="0" applyNumberFormat="1" applyFont="1" applyBorder="1" applyAlignment="1">
      <alignment horizontal="center"/>
    </xf>
    <xf numFmtId="0" fontId="74" fillId="0" borderId="4" xfId="0" applyFont="1" applyBorder="1" applyAlignment="1">
      <alignment horizontal="center"/>
    </xf>
    <xf numFmtId="4" fontId="79" fillId="0" borderId="1" xfId="0" applyNumberFormat="1" applyFont="1" applyBorder="1" applyAlignment="1">
      <alignment horizontal="right"/>
    </xf>
    <xf numFmtId="4" fontId="33" fillId="0" borderId="2" xfId="0" applyNumberFormat="1" applyFont="1" applyBorder="1" applyAlignment="1">
      <alignment horizontal="right"/>
    </xf>
    <xf numFmtId="0" fontId="87" fillId="0" borderId="1" xfId="0" applyFont="1" applyBorder="1"/>
    <xf numFmtId="164" fontId="87" fillId="0" borderId="2" xfId="0" applyNumberFormat="1" applyFont="1" applyBorder="1" applyAlignment="1">
      <alignment horizontal="center"/>
    </xf>
    <xf numFmtId="164" fontId="66" fillId="0" borderId="4" xfId="0" applyNumberFormat="1" applyFont="1" applyBorder="1" applyAlignment="1">
      <alignment horizontal="center"/>
    </xf>
    <xf numFmtId="164" fontId="88" fillId="0" borderId="4" xfId="0" applyNumberFormat="1" applyFont="1" applyBorder="1" applyAlignment="1">
      <alignment horizontal="center"/>
    </xf>
    <xf numFmtId="164" fontId="29" fillId="0" borderId="4" xfId="0" applyNumberFormat="1" applyFont="1" applyBorder="1" applyAlignment="1">
      <alignment horizontal="center"/>
    </xf>
    <xf numFmtId="164" fontId="89" fillId="0" borderId="4" xfId="0" applyNumberFormat="1" applyFont="1" applyBorder="1" applyAlignment="1">
      <alignment horizontal="center"/>
    </xf>
    <xf numFmtId="164" fontId="90" fillId="0" borderId="4" xfId="0" applyNumberFormat="1" applyFont="1" applyBorder="1"/>
    <xf numFmtId="164" fontId="87" fillId="0" borderId="4" xfId="0" applyNumberFormat="1" applyFont="1" applyBorder="1"/>
    <xf numFmtId="0" fontId="19" fillId="0" borderId="4" xfId="0" applyFont="1" applyBorder="1" applyAlignment="1">
      <alignment horizontal="center"/>
    </xf>
    <xf numFmtId="4" fontId="79" fillId="7" borderId="20" xfId="0" applyNumberFormat="1" applyFont="1" applyFill="1" applyBorder="1" applyAlignment="1">
      <alignment horizontal="right"/>
    </xf>
    <xf numFmtId="4" fontId="33" fillId="7" borderId="18" xfId="0" applyNumberFormat="1" applyFont="1" applyFill="1" applyBorder="1" applyAlignment="1">
      <alignment horizontal="right"/>
    </xf>
    <xf numFmtId="0" fontId="16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79" fillId="4" borderId="0" xfId="0" applyFont="1" applyFill="1"/>
    <xf numFmtId="4" fontId="79" fillId="7" borderId="0" xfId="0" applyNumberFormat="1" applyFont="1" applyFill="1" applyAlignment="1">
      <alignment horizontal="right"/>
    </xf>
    <xf numFmtId="0" fontId="5" fillId="0" borderId="0" xfId="0" applyFont="1" applyAlignment="1">
      <alignment wrapText="1"/>
    </xf>
    <xf numFmtId="4" fontId="91" fillId="0" borderId="0" xfId="0" applyNumberFormat="1" applyFont="1" applyAlignment="1">
      <alignment horizontal="right"/>
    </xf>
    <xf numFmtId="4" fontId="26" fillId="0" borderId="0" xfId="0" applyNumberFormat="1" applyFont="1" applyAlignment="1">
      <alignment horizontal="right"/>
    </xf>
    <xf numFmtId="4" fontId="5" fillId="0" borderId="0" xfId="0" applyNumberFormat="1" applyFont="1"/>
    <xf numFmtId="4" fontId="95" fillId="0" borderId="0" xfId="0" applyNumberFormat="1" applyFont="1"/>
    <xf numFmtId="0" fontId="95" fillId="0" borderId="0" xfId="0" applyFont="1"/>
    <xf numFmtId="4" fontId="96" fillId="0" borderId="0" xfId="0" applyNumberFormat="1" applyFont="1"/>
    <xf numFmtId="164" fontId="5" fillId="0" borderId="0" xfId="0" applyNumberFormat="1" applyFont="1" applyBorder="1" applyAlignment="1">
      <alignment horizontal="center" vertical="center" wrapText="1"/>
    </xf>
    <xf numFmtId="0" fontId="37" fillId="0" borderId="5" xfId="0" applyFont="1" applyBorder="1" applyAlignment="1">
      <alignment vertical="top"/>
    </xf>
    <xf numFmtId="0" fontId="37" fillId="0" borderId="34" xfId="0" applyFont="1" applyBorder="1" applyAlignment="1">
      <alignment horizontal="left" vertical="top" wrapText="1"/>
    </xf>
    <xf numFmtId="0" fontId="37" fillId="0" borderId="37" xfId="0" applyFont="1" applyBorder="1" applyAlignment="1">
      <alignment horizontal="left" vertical="top" wrapText="1"/>
    </xf>
    <xf numFmtId="0" fontId="40" fillId="0" borderId="29" xfId="0" applyFont="1" applyBorder="1" applyAlignment="1">
      <alignment horizontal="left" vertical="top" wrapText="1"/>
    </xf>
    <xf numFmtId="0" fontId="10" fillId="0" borderId="0" xfId="11" applyFont="1" applyBorder="1" applyAlignment="1">
      <alignment horizontal="left" vertical="center" wrapText="1"/>
    </xf>
    <xf numFmtId="0" fontId="37" fillId="0" borderId="1" xfId="0" applyFont="1" applyBorder="1" applyAlignment="1">
      <alignment vertical="top"/>
    </xf>
    <xf numFmtId="0" fontId="22" fillId="0" borderId="4" xfId="0" applyFont="1" applyBorder="1" applyAlignment="1">
      <alignment horizontal="center" vertical="center"/>
    </xf>
    <xf numFmtId="0" fontId="80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64" fontId="86" fillId="0" borderId="4" xfId="0" applyNumberFormat="1" applyFont="1" applyBorder="1" applyAlignment="1">
      <alignment horizontal="center" vertical="center"/>
    </xf>
    <xf numFmtId="164" fontId="80" fillId="0" borderId="4" xfId="0" applyNumberFormat="1" applyFont="1" applyBorder="1" applyAlignment="1">
      <alignment horizontal="center" vertical="center"/>
    </xf>
    <xf numFmtId="164" fontId="33" fillId="0" borderId="4" xfId="0" applyNumberFormat="1" applyFont="1" applyBorder="1" applyAlignment="1">
      <alignment horizontal="center" vertical="center"/>
    </xf>
    <xf numFmtId="164" fontId="26" fillId="0" borderId="4" xfId="0" applyNumberFormat="1" applyFont="1" applyBorder="1" applyAlignment="1">
      <alignment horizontal="center" vertical="center"/>
    </xf>
    <xf numFmtId="164" fontId="73" fillId="0" borderId="4" xfId="0" applyNumberFormat="1" applyFont="1" applyBorder="1" applyAlignment="1">
      <alignment horizontal="center" vertical="center"/>
    </xf>
    <xf numFmtId="164" fontId="20" fillId="0" borderId="4" xfId="0" applyNumberFormat="1" applyFont="1" applyBorder="1" applyAlignment="1">
      <alignment horizontal="center" vertical="center"/>
    </xf>
    <xf numFmtId="172" fontId="74" fillId="0" borderId="4" xfId="0" applyNumberFormat="1" applyFont="1" applyBorder="1" applyAlignment="1">
      <alignment horizontal="center" vertical="center"/>
    </xf>
    <xf numFmtId="4" fontId="79" fillId="0" borderId="1" xfId="0" applyNumberFormat="1" applyFont="1" applyBorder="1" applyAlignment="1">
      <alignment horizontal="right"/>
    </xf>
    <xf numFmtId="4" fontId="33" fillId="0" borderId="2" xfId="0" applyNumberFormat="1" applyFont="1" applyBorder="1" applyAlignment="1">
      <alignment horizontal="right"/>
    </xf>
    <xf numFmtId="164" fontId="86" fillId="0" borderId="15" xfId="0" applyNumberFormat="1" applyFont="1" applyBorder="1" applyAlignment="1">
      <alignment horizontal="center" vertical="center"/>
    </xf>
    <xf numFmtId="164" fontId="86" fillId="0" borderId="45" xfId="0" applyNumberFormat="1" applyFont="1" applyBorder="1" applyAlignment="1">
      <alignment horizontal="center" vertical="center"/>
    </xf>
    <xf numFmtId="164" fontId="86" fillId="0" borderId="11" xfId="0" applyNumberFormat="1" applyFont="1" applyBorder="1" applyAlignment="1">
      <alignment horizontal="center" vertical="center"/>
    </xf>
    <xf numFmtId="164" fontId="80" fillId="0" borderId="15" xfId="0" applyNumberFormat="1" applyFont="1" applyBorder="1" applyAlignment="1">
      <alignment horizontal="center" vertical="center"/>
    </xf>
    <xf numFmtId="164" fontId="80" fillId="0" borderId="45" xfId="0" applyNumberFormat="1" applyFont="1" applyBorder="1" applyAlignment="1">
      <alignment horizontal="center" vertical="center"/>
    </xf>
    <xf numFmtId="164" fontId="80" fillId="0" borderId="11" xfId="0" applyNumberFormat="1" applyFont="1" applyBorder="1" applyAlignment="1">
      <alignment horizontal="center" vertical="center"/>
    </xf>
    <xf numFmtId="164" fontId="33" fillId="0" borderId="15" xfId="0" applyNumberFormat="1" applyFont="1" applyBorder="1" applyAlignment="1">
      <alignment horizontal="center" vertical="center"/>
    </xf>
    <xf numFmtId="164" fontId="33" fillId="0" borderId="45" xfId="0" applyNumberFormat="1" applyFont="1" applyBorder="1" applyAlignment="1">
      <alignment horizontal="center" vertical="center"/>
    </xf>
    <xf numFmtId="164" fontId="33" fillId="0" borderId="11" xfId="0" applyNumberFormat="1" applyFont="1" applyBorder="1" applyAlignment="1">
      <alignment horizontal="center" vertical="center"/>
    </xf>
    <xf numFmtId="164" fontId="26" fillId="0" borderId="15" xfId="0" applyNumberFormat="1" applyFont="1" applyBorder="1" applyAlignment="1">
      <alignment horizontal="center" vertical="center"/>
    </xf>
    <xf numFmtId="164" fontId="26" fillId="0" borderId="45" xfId="0" applyNumberFormat="1" applyFont="1" applyBorder="1" applyAlignment="1">
      <alignment horizontal="center" vertical="center"/>
    </xf>
    <xf numFmtId="164" fontId="26" fillId="0" borderId="11" xfId="0" applyNumberFormat="1" applyFont="1" applyBorder="1" applyAlignment="1">
      <alignment horizontal="center" vertical="center"/>
    </xf>
    <xf numFmtId="164" fontId="73" fillId="0" borderId="15" xfId="0" applyNumberFormat="1" applyFont="1" applyBorder="1" applyAlignment="1">
      <alignment horizontal="center" vertical="center"/>
    </xf>
    <xf numFmtId="164" fontId="73" fillId="0" borderId="45" xfId="0" applyNumberFormat="1" applyFont="1" applyBorder="1" applyAlignment="1">
      <alignment horizontal="center" vertical="center"/>
    </xf>
    <xf numFmtId="164" fontId="73" fillId="0" borderId="11" xfId="0" applyNumberFormat="1" applyFont="1" applyBorder="1" applyAlignment="1">
      <alignment horizontal="center" vertical="center"/>
    </xf>
    <xf numFmtId="164" fontId="20" fillId="0" borderId="15" xfId="0" applyNumberFormat="1" applyFont="1" applyBorder="1" applyAlignment="1">
      <alignment horizontal="center" vertical="center"/>
    </xf>
    <xf numFmtId="164" fontId="20" fillId="0" borderId="45" xfId="0" applyNumberFormat="1" applyFont="1" applyBorder="1" applyAlignment="1">
      <alignment horizontal="center" vertical="center"/>
    </xf>
    <xf numFmtId="164" fontId="20" fillId="0" borderId="11" xfId="0" applyNumberFormat="1" applyFont="1" applyBorder="1" applyAlignment="1">
      <alignment horizontal="center" vertical="center"/>
    </xf>
    <xf numFmtId="172" fontId="74" fillId="0" borderId="15" xfId="0" applyNumberFormat="1" applyFont="1" applyBorder="1" applyAlignment="1">
      <alignment horizontal="center" vertical="center"/>
    </xf>
    <xf numFmtId="172" fontId="74" fillId="0" borderId="45" xfId="0" applyNumberFormat="1" applyFont="1" applyBorder="1" applyAlignment="1">
      <alignment horizontal="center" vertical="center"/>
    </xf>
    <xf numFmtId="172" fontId="74" fillId="0" borderId="11" xfId="0" applyNumberFormat="1" applyFont="1" applyBorder="1" applyAlignment="1">
      <alignment horizontal="center" vertical="center"/>
    </xf>
    <xf numFmtId="4" fontId="79" fillId="0" borderId="20" xfId="0" applyNumberFormat="1" applyFont="1" applyBorder="1" applyAlignment="1">
      <alignment horizontal="center"/>
    </xf>
    <xf numFmtId="4" fontId="79" fillId="0" borderId="46" xfId="0" applyNumberFormat="1" applyFont="1" applyBorder="1" applyAlignment="1">
      <alignment horizontal="center"/>
    </xf>
    <xf numFmtId="4" fontId="79" fillId="0" borderId="5" xfId="0" applyNumberFormat="1" applyFont="1" applyBorder="1" applyAlignment="1">
      <alignment horizontal="center"/>
    </xf>
    <xf numFmtId="4" fontId="33" fillId="0" borderId="18" xfId="0" applyNumberFormat="1" applyFont="1" applyBorder="1" applyAlignment="1">
      <alignment horizontal="center"/>
    </xf>
    <xf numFmtId="4" fontId="33" fillId="0" borderId="0" xfId="0" applyNumberFormat="1" applyFont="1" applyBorder="1" applyAlignment="1">
      <alignment horizontal="center"/>
    </xf>
    <xf numFmtId="4" fontId="33" fillId="0" borderId="6" xfId="0" applyNumberFormat="1" applyFont="1" applyBorder="1" applyAlignment="1">
      <alignment horizontal="center"/>
    </xf>
  </cellXfs>
  <cellStyles count="12">
    <cellStyle name="Excel Built-in Normal" xfId="11"/>
    <cellStyle name="Normální" xfId="0" builtinId="0"/>
    <cellStyle name="normální 10" xfId="1"/>
    <cellStyle name="normální 2" xfId="2"/>
    <cellStyle name="normální 2 2" xfId="3"/>
    <cellStyle name="normální 2 7" xfId="4"/>
    <cellStyle name="normální 3" xfId="5"/>
    <cellStyle name="normální 4" xfId="6"/>
    <cellStyle name="normální 6" xfId="7"/>
    <cellStyle name="normální 8" xfId="8"/>
    <cellStyle name="normální 9" xfId="9"/>
    <cellStyle name="normální_POL.XLS" xfId="1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6A6A6"/>
      <rgbColor rgb="FF993366"/>
      <rgbColor rgb="FFEBF1DE"/>
      <rgbColor rgb="FFDCE6F2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DEADA"/>
      <rgbColor rgb="FF99CCFF"/>
      <rgbColor rgb="FFFF99CC"/>
      <rgbColor rgb="FFCC99FF"/>
      <rgbColor rgb="FFFFCC99"/>
      <rgbColor rgb="FF558ED5"/>
      <rgbColor rgb="FF33CCCC"/>
      <rgbColor rgb="FF99CC00"/>
      <rgbColor rgb="FFFFCC00"/>
      <rgbColor rgb="FFFF9900"/>
      <rgbColor rgb="FFFF6600"/>
      <rgbColor rgb="FF4F81BD"/>
      <rgbColor rgb="FF969696"/>
      <rgbColor rgb="FF17365D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15480</xdr:colOff>
      <xdr:row>24</xdr:row>
      <xdr:rowOff>159480</xdr:rowOff>
    </xdr:from>
    <xdr:to>
      <xdr:col>7</xdr:col>
      <xdr:colOff>91440</xdr:colOff>
      <xdr:row>28</xdr:row>
      <xdr:rowOff>95040</xdr:rowOff>
    </xdr:to>
    <xdr:sp macro="" textlink="">
      <xdr:nvSpPr>
        <xdr:cNvPr id="2" name="CustomShape 1"/>
        <xdr:cNvSpPr/>
      </xdr:nvSpPr>
      <xdr:spPr>
        <a:xfrm>
          <a:off x="3945240" y="5198040"/>
          <a:ext cx="690840" cy="707040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33"/>
  <sheetViews>
    <sheetView view="pageBreakPreview" zoomScale="91" zoomScaleNormal="91" zoomScalePageLayoutView="91" workbookViewId="0">
      <selection activeCell="L3" sqref="L3"/>
    </sheetView>
  </sheetViews>
  <sheetFormatPr defaultRowHeight="14.4"/>
  <cols>
    <col min="1" max="1" width="12.109375" style="1" customWidth="1"/>
    <col min="2" max="1025" width="8.6640625" style="1" customWidth="1"/>
  </cols>
  <sheetData>
    <row r="2" spans="1:1" ht="26.4">
      <c r="A2" s="2" t="s">
        <v>0</v>
      </c>
    </row>
    <row r="3" spans="1:1" ht="26.4">
      <c r="A3" s="3">
        <v>2019</v>
      </c>
    </row>
    <row r="4" spans="1:1">
      <c r="A4" s="4"/>
    </row>
    <row r="6" spans="1:1">
      <c r="A6" s="5" t="s">
        <v>1</v>
      </c>
    </row>
    <row r="7" spans="1:1">
      <c r="A7" s="5" t="s">
        <v>2</v>
      </c>
    </row>
    <row r="8" spans="1:1">
      <c r="A8" s="5"/>
    </row>
    <row r="11" spans="1:1" ht="26.4">
      <c r="A11" s="6" t="s">
        <v>3</v>
      </c>
    </row>
    <row r="12" spans="1:1">
      <c r="A12" s="5"/>
    </row>
    <row r="13" spans="1:1">
      <c r="A13" s="5"/>
    </row>
    <row r="14" spans="1:1">
      <c r="A14" s="5"/>
    </row>
    <row r="15" spans="1:1">
      <c r="A15" s="5"/>
    </row>
    <row r="16" spans="1:1">
      <c r="A16" s="5"/>
    </row>
    <row r="18" spans="1:7">
      <c r="A18" s="5"/>
    </row>
    <row r="19" spans="1:7">
      <c r="A19" s="5" t="s">
        <v>4</v>
      </c>
    </row>
    <row r="20" spans="1:7">
      <c r="A20" s="5" t="s">
        <v>5</v>
      </c>
    </row>
    <row r="21" spans="1:7">
      <c r="A21" s="5"/>
    </row>
    <row r="22" spans="1:7">
      <c r="A22" s="5" t="s">
        <v>6</v>
      </c>
    </row>
    <row r="23" spans="1:7">
      <c r="A23" s="5" t="s">
        <v>7</v>
      </c>
    </row>
    <row r="24" spans="1:7">
      <c r="A24" s="5" t="s">
        <v>8</v>
      </c>
      <c r="G24" s="1" t="s">
        <v>9</v>
      </c>
    </row>
    <row r="25" spans="1:7">
      <c r="A25" s="5"/>
    </row>
    <row r="26" spans="1:7">
      <c r="A26" s="5" t="s">
        <v>10</v>
      </c>
    </row>
    <row r="27" spans="1:7">
      <c r="A27" s="7" t="s">
        <v>11</v>
      </c>
    </row>
    <row r="28" spans="1:7">
      <c r="A28" s="8"/>
    </row>
    <row r="29" spans="1:7">
      <c r="A29" s="9"/>
    </row>
    <row r="30" spans="1:7">
      <c r="A30" s="9"/>
    </row>
    <row r="31" spans="1:7">
      <c r="A31" s="9"/>
    </row>
    <row r="32" spans="1:7">
      <c r="A32" s="9"/>
    </row>
    <row r="33" spans="1:1">
      <c r="A33" s="9"/>
    </row>
  </sheetData>
  <printOptions horizontalCentered="1" verticalCentered="1"/>
  <pageMargins left="0.70833333333333304" right="0.70833333333333304" top="0.78749999999999998" bottom="0.78749999999999998" header="0.51180555555555496" footer="0.51180555555555496"/>
  <pageSetup paperSize="9" scale="98" firstPageNumber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74"/>
  <sheetViews>
    <sheetView view="pageBreakPreview" topLeftCell="E46" zoomScale="96" zoomScaleNormal="80" zoomScalePageLayoutView="96" workbookViewId="0">
      <selection activeCell="Q73" sqref="Q73"/>
    </sheetView>
  </sheetViews>
  <sheetFormatPr defaultRowHeight="14.4"/>
  <cols>
    <col min="1" max="2" width="8.6640625" customWidth="1"/>
    <col min="3" max="3" width="34.6640625" customWidth="1"/>
    <col min="4" max="4" width="102.44140625" customWidth="1"/>
    <col min="5" max="5" width="17.33203125" customWidth="1"/>
    <col min="6" max="6" width="15" customWidth="1"/>
    <col min="7" max="7" width="23.44140625" customWidth="1"/>
    <col min="8" max="8" width="22.88671875" customWidth="1"/>
    <col min="9" max="9" width="17.6640625" customWidth="1"/>
    <col min="10" max="1025" width="8.6640625" customWidth="1"/>
  </cols>
  <sheetData>
    <row r="2" spans="2:10" ht="18">
      <c r="B2" s="10" t="s">
        <v>0</v>
      </c>
      <c r="C2" s="113"/>
      <c r="D2" s="113"/>
      <c r="E2" s="113"/>
      <c r="F2" s="113"/>
      <c r="G2" s="113"/>
      <c r="H2" s="113"/>
      <c r="I2" s="113"/>
      <c r="J2" s="113"/>
    </row>
    <row r="3" spans="2:10" ht="18.600000000000001">
      <c r="B3" s="11" t="s">
        <v>505</v>
      </c>
      <c r="C3" s="246"/>
      <c r="D3" s="247"/>
      <c r="E3" s="247"/>
      <c r="F3" s="247"/>
      <c r="G3" s="248"/>
      <c r="H3" s="247"/>
      <c r="I3" s="247"/>
      <c r="J3" s="247"/>
    </row>
    <row r="4" spans="2:10" ht="17.399999999999999">
      <c r="B4" s="14" t="s">
        <v>13</v>
      </c>
      <c r="C4" s="249"/>
      <c r="D4" s="247"/>
      <c r="E4" s="247"/>
      <c r="F4" s="247"/>
      <c r="G4" s="248"/>
      <c r="H4" s="247"/>
      <c r="I4" s="247"/>
      <c r="J4" s="247"/>
    </row>
    <row r="5" spans="2:10">
      <c r="B5" s="15" t="s">
        <v>14</v>
      </c>
      <c r="C5" s="113"/>
      <c r="D5" s="113"/>
      <c r="E5" s="113"/>
      <c r="F5" s="113"/>
      <c r="G5" s="113"/>
      <c r="H5" s="113"/>
      <c r="I5" s="113"/>
      <c r="J5" s="113"/>
    </row>
    <row r="6" spans="2:10" ht="27.6">
      <c r="B6" s="250"/>
      <c r="C6" s="251"/>
      <c r="D6" s="252"/>
      <c r="E6" s="20" t="s">
        <v>15</v>
      </c>
      <c r="F6" s="20" t="s">
        <v>16</v>
      </c>
      <c r="G6" s="20" t="s">
        <v>17</v>
      </c>
      <c r="H6" s="20" t="s">
        <v>18</v>
      </c>
      <c r="I6" s="1"/>
    </row>
    <row r="7" spans="2:10" ht="16.2">
      <c r="B7" s="17" t="s">
        <v>208</v>
      </c>
      <c r="C7" s="253"/>
      <c r="D7" s="19"/>
      <c r="E7" s="24" t="s">
        <v>20</v>
      </c>
      <c r="F7" s="24">
        <f>E17</f>
        <v>15</v>
      </c>
      <c r="G7" s="25">
        <v>4600</v>
      </c>
      <c r="H7" s="26">
        <f>H49/E17</f>
        <v>0</v>
      </c>
      <c r="I7" s="1"/>
    </row>
    <row r="8" spans="2:10" ht="16.2">
      <c r="B8" s="21" t="s">
        <v>211</v>
      </c>
      <c r="C8" s="22"/>
      <c r="D8" s="23"/>
      <c r="E8" s="24" t="s">
        <v>20</v>
      </c>
      <c r="F8" s="24">
        <f>E17</f>
        <v>15</v>
      </c>
      <c r="G8" s="25">
        <v>500</v>
      </c>
      <c r="H8" s="26">
        <f>H62/F56</f>
        <v>0</v>
      </c>
      <c r="I8" s="1"/>
    </row>
    <row r="9" spans="2:10" ht="16.2">
      <c r="B9" s="30"/>
      <c r="C9" s="256"/>
      <c r="D9" s="257"/>
      <c r="E9" s="257"/>
      <c r="F9" s="258"/>
      <c r="G9" s="258"/>
      <c r="H9" s="125"/>
      <c r="I9" s="127"/>
      <c r="J9" s="1"/>
    </row>
    <row r="10" spans="2:10">
      <c r="B10" s="31" t="s">
        <v>212</v>
      </c>
      <c r="C10" s="31"/>
      <c r="D10" s="33"/>
      <c r="E10" s="35"/>
      <c r="F10" s="34"/>
      <c r="G10" s="35"/>
      <c r="H10" s="35"/>
      <c r="I10" s="1"/>
    </row>
    <row r="11" spans="2:10">
      <c r="B11" s="259" t="s">
        <v>506</v>
      </c>
      <c r="C11" s="259"/>
      <c r="D11" s="37"/>
      <c r="E11" s="13"/>
      <c r="F11" s="38"/>
      <c r="G11" s="13"/>
      <c r="H11" s="13"/>
      <c r="I11" s="1"/>
    </row>
    <row r="12" spans="2:10">
      <c r="B12" s="39" t="s">
        <v>29</v>
      </c>
      <c r="C12" s="40" t="s">
        <v>30</v>
      </c>
      <c r="D12" s="41" t="s">
        <v>31</v>
      </c>
      <c r="E12" s="39" t="s">
        <v>32</v>
      </c>
      <c r="F12" s="42" t="s">
        <v>33</v>
      </c>
      <c r="G12" s="39" t="s">
        <v>34</v>
      </c>
      <c r="H12" s="39" t="s">
        <v>35</v>
      </c>
      <c r="I12" s="1"/>
    </row>
    <row r="13" spans="2:10">
      <c r="B13" s="80">
        <v>1</v>
      </c>
      <c r="C13" s="70" t="s">
        <v>507</v>
      </c>
      <c r="D13" s="114" t="s">
        <v>508</v>
      </c>
      <c r="E13" s="80">
        <v>3</v>
      </c>
      <c r="F13" s="114" t="s">
        <v>216</v>
      </c>
      <c r="G13" s="574">
        <v>0</v>
      </c>
      <c r="H13" s="47">
        <f>E13*G13</f>
        <v>0</v>
      </c>
      <c r="I13" s="1"/>
    </row>
    <row r="14" spans="2:10">
      <c r="B14" s="57">
        <v>2</v>
      </c>
      <c r="C14" s="59" t="s">
        <v>509</v>
      </c>
      <c r="D14" s="119" t="s">
        <v>510</v>
      </c>
      <c r="E14" s="57">
        <v>6</v>
      </c>
      <c r="F14" s="119" t="s">
        <v>216</v>
      </c>
      <c r="G14" s="574">
        <v>0</v>
      </c>
      <c r="H14" s="286">
        <f>E14*G14</f>
        <v>0</v>
      </c>
      <c r="I14" s="1"/>
    </row>
    <row r="15" spans="2:10">
      <c r="B15" s="114">
        <v>3</v>
      </c>
      <c r="C15" s="575" t="s">
        <v>511</v>
      </c>
      <c r="D15" s="114" t="s">
        <v>512</v>
      </c>
      <c r="E15" s="114">
        <v>3</v>
      </c>
      <c r="F15" s="119" t="s">
        <v>216</v>
      </c>
      <c r="G15" s="574">
        <v>0</v>
      </c>
      <c r="H15" s="286">
        <f>E15*G15</f>
        <v>0</v>
      </c>
      <c r="I15" s="1"/>
    </row>
    <row r="16" spans="2:10">
      <c r="B16" s="119">
        <v>4</v>
      </c>
      <c r="C16" s="133" t="s">
        <v>455</v>
      </c>
      <c r="D16" s="119" t="s">
        <v>456</v>
      </c>
      <c r="E16" s="119">
        <v>3</v>
      </c>
      <c r="F16" s="119" t="s">
        <v>216</v>
      </c>
      <c r="G16" s="574">
        <v>0</v>
      </c>
      <c r="H16" s="286">
        <f>E16*G16</f>
        <v>0</v>
      </c>
      <c r="I16" s="1"/>
    </row>
    <row r="17" spans="2:10">
      <c r="B17" s="75" t="s">
        <v>39</v>
      </c>
      <c r="C17" s="76"/>
      <c r="D17" s="77"/>
      <c r="E17" s="76">
        <f>SUM(E13:E16)</f>
        <v>15</v>
      </c>
      <c r="F17" s="76"/>
      <c r="G17" s="123"/>
      <c r="H17" s="78">
        <f>SUM(H13:H16)</f>
        <v>0</v>
      </c>
      <c r="I17" s="1"/>
    </row>
    <row r="18" spans="2:10" ht="16.2">
      <c r="B18" s="256"/>
      <c r="C18" s="257"/>
      <c r="D18" s="257"/>
      <c r="E18" s="257"/>
      <c r="F18" s="258"/>
      <c r="G18" s="257"/>
      <c r="H18" s="257"/>
      <c r="I18" s="257"/>
      <c r="J18" s="1"/>
    </row>
    <row r="19" spans="2:10">
      <c r="B19" s="259" t="s">
        <v>513</v>
      </c>
      <c r="C19" s="54"/>
      <c r="D19" s="259"/>
      <c r="E19" s="259"/>
      <c r="F19" s="53"/>
      <c r="G19" s="268"/>
      <c r="H19" s="53"/>
      <c r="I19" s="257"/>
      <c r="J19" s="1"/>
    </row>
    <row r="20" spans="2:10">
      <c r="B20" s="55" t="s">
        <v>41</v>
      </c>
      <c r="C20" s="55" t="s">
        <v>42</v>
      </c>
      <c r="D20" s="56" t="s">
        <v>43</v>
      </c>
      <c r="E20" s="55" t="s">
        <v>15</v>
      </c>
      <c r="F20" s="55" t="s">
        <v>16</v>
      </c>
      <c r="G20" s="55" t="s">
        <v>44</v>
      </c>
      <c r="H20" s="55" t="s">
        <v>45</v>
      </c>
      <c r="I20" s="257"/>
      <c r="J20" s="1"/>
    </row>
    <row r="21" spans="2:10">
      <c r="B21" s="57">
        <v>1</v>
      </c>
      <c r="C21" s="58" t="s">
        <v>46</v>
      </c>
      <c r="D21" s="59" t="s">
        <v>47</v>
      </c>
      <c r="E21" s="57" t="s">
        <v>20</v>
      </c>
      <c r="F21" s="57">
        <f>E17</f>
        <v>15</v>
      </c>
      <c r="G21" s="57">
        <v>0</v>
      </c>
      <c r="H21" s="60">
        <f t="shared" ref="H21:H33" si="0">F21*G21</f>
        <v>0</v>
      </c>
      <c r="I21" s="257"/>
      <c r="J21" s="1"/>
    </row>
    <row r="22" spans="2:10">
      <c r="B22" s="57">
        <v>2</v>
      </c>
      <c r="C22" s="61" t="s">
        <v>220</v>
      </c>
      <c r="D22" s="59" t="s">
        <v>221</v>
      </c>
      <c r="E22" s="57" t="s">
        <v>20</v>
      </c>
      <c r="F22" s="57">
        <f>F21</f>
        <v>15</v>
      </c>
      <c r="G22" s="57">
        <v>0</v>
      </c>
      <c r="H22" s="60">
        <f t="shared" si="0"/>
        <v>0</v>
      </c>
      <c r="I22" s="257"/>
      <c r="J22" s="1"/>
    </row>
    <row r="23" spans="2:10">
      <c r="B23" s="57">
        <v>3</v>
      </c>
      <c r="C23" s="63" t="s">
        <v>46</v>
      </c>
      <c r="D23" s="59" t="s">
        <v>50</v>
      </c>
      <c r="E23" s="57" t="s">
        <v>20</v>
      </c>
      <c r="F23" s="57">
        <f>E17</f>
        <v>15</v>
      </c>
      <c r="G23" s="57">
        <v>0</v>
      </c>
      <c r="H23" s="60">
        <f t="shared" si="0"/>
        <v>0</v>
      </c>
      <c r="I23" s="257"/>
      <c r="J23" s="1"/>
    </row>
    <row r="24" spans="2:10">
      <c r="B24" s="57">
        <v>4</v>
      </c>
      <c r="C24" s="63" t="s">
        <v>439</v>
      </c>
      <c r="D24" s="59" t="s">
        <v>52</v>
      </c>
      <c r="E24" s="57" t="s">
        <v>20</v>
      </c>
      <c r="F24" s="57">
        <f>F21</f>
        <v>15</v>
      </c>
      <c r="G24" s="57">
        <v>0</v>
      </c>
      <c r="H24" s="60">
        <f t="shared" si="0"/>
        <v>0</v>
      </c>
      <c r="I24" s="257"/>
      <c r="J24" s="1"/>
    </row>
    <row r="25" spans="2:10">
      <c r="B25" s="57">
        <v>5</v>
      </c>
      <c r="C25" s="63" t="s">
        <v>46</v>
      </c>
      <c r="D25" s="59" t="s">
        <v>53</v>
      </c>
      <c r="E25" s="57" t="s">
        <v>20</v>
      </c>
      <c r="F25" s="57">
        <f>F21</f>
        <v>15</v>
      </c>
      <c r="G25" s="57">
        <v>0</v>
      </c>
      <c r="H25" s="60">
        <f t="shared" si="0"/>
        <v>0</v>
      </c>
      <c r="I25" s="257"/>
      <c r="J25" s="1"/>
    </row>
    <row r="26" spans="2:10">
      <c r="B26" s="57">
        <v>6</v>
      </c>
      <c r="C26" s="63" t="s">
        <v>54</v>
      </c>
      <c r="D26" s="59" t="s">
        <v>55</v>
      </c>
      <c r="E26" s="57" t="s">
        <v>20</v>
      </c>
      <c r="F26" s="57">
        <f>F21</f>
        <v>15</v>
      </c>
      <c r="G26" s="57">
        <v>0</v>
      </c>
      <c r="H26" s="60">
        <f t="shared" si="0"/>
        <v>0</v>
      </c>
      <c r="I26" s="257"/>
      <c r="J26" s="1"/>
    </row>
    <row r="27" spans="2:10">
      <c r="B27" s="57">
        <v>7</v>
      </c>
      <c r="C27" s="63" t="s">
        <v>56</v>
      </c>
      <c r="D27" s="70" t="s">
        <v>57</v>
      </c>
      <c r="E27" s="57" t="s">
        <v>20</v>
      </c>
      <c r="F27" s="57">
        <f>F21</f>
        <v>15</v>
      </c>
      <c r="G27" s="57">
        <v>0</v>
      </c>
      <c r="H27" s="60">
        <f t="shared" si="0"/>
        <v>0</v>
      </c>
      <c r="I27" s="257"/>
      <c r="J27" s="1"/>
    </row>
    <row r="28" spans="2:10">
      <c r="B28" s="57">
        <v>8</v>
      </c>
      <c r="C28" s="63" t="s">
        <v>46</v>
      </c>
      <c r="D28" s="70" t="s">
        <v>58</v>
      </c>
      <c r="E28" s="57" t="s">
        <v>20</v>
      </c>
      <c r="F28" s="57">
        <f>E17</f>
        <v>15</v>
      </c>
      <c r="G28" s="57">
        <v>0</v>
      </c>
      <c r="H28" s="60">
        <f t="shared" si="0"/>
        <v>0</v>
      </c>
      <c r="I28" s="257"/>
      <c r="J28" s="1"/>
    </row>
    <row r="29" spans="2:10">
      <c r="B29" s="57">
        <v>9</v>
      </c>
      <c r="C29" s="63" t="s">
        <v>59</v>
      </c>
      <c r="D29" s="59" t="s">
        <v>60</v>
      </c>
      <c r="E29" s="57" t="s">
        <v>20</v>
      </c>
      <c r="F29" s="57">
        <f>F21</f>
        <v>15</v>
      </c>
      <c r="G29" s="57">
        <v>0</v>
      </c>
      <c r="H29" s="60">
        <f t="shared" si="0"/>
        <v>0</v>
      </c>
      <c r="I29" s="257"/>
      <c r="J29" s="1"/>
    </row>
    <row r="30" spans="2:10">
      <c r="B30" s="57">
        <v>10</v>
      </c>
      <c r="C30" s="38" t="s">
        <v>62</v>
      </c>
      <c r="D30" s="59" t="s">
        <v>222</v>
      </c>
      <c r="E30" s="57" t="s">
        <v>64</v>
      </c>
      <c r="F30" s="57">
        <f>F21</f>
        <v>15</v>
      </c>
      <c r="G30" s="57">
        <v>0</v>
      </c>
      <c r="H30" s="60">
        <f t="shared" si="0"/>
        <v>0</v>
      </c>
      <c r="I30" s="257"/>
      <c r="J30" s="1"/>
    </row>
    <row r="31" spans="2:10">
      <c r="B31" s="57">
        <v>11</v>
      </c>
      <c r="C31" s="61" t="s">
        <v>46</v>
      </c>
      <c r="D31" s="59" t="s">
        <v>61</v>
      </c>
      <c r="E31" s="57" t="s">
        <v>20</v>
      </c>
      <c r="F31" s="62">
        <f>E17</f>
        <v>15</v>
      </c>
      <c r="G31" s="57">
        <v>0</v>
      </c>
      <c r="H31" s="60">
        <f t="shared" si="0"/>
        <v>0</v>
      </c>
      <c r="I31" s="257"/>
      <c r="J31" s="1"/>
    </row>
    <row r="32" spans="2:10">
      <c r="B32" s="57">
        <v>12</v>
      </c>
      <c r="C32" s="61" t="s">
        <v>65</v>
      </c>
      <c r="D32" s="72" t="s">
        <v>499</v>
      </c>
      <c r="E32" s="73" t="s">
        <v>67</v>
      </c>
      <c r="F32" s="57">
        <f>0.06*F30</f>
        <v>0.89999999999999991</v>
      </c>
      <c r="G32" s="74">
        <v>0</v>
      </c>
      <c r="H32" s="60">
        <f t="shared" si="0"/>
        <v>0</v>
      </c>
      <c r="I32" s="257"/>
      <c r="J32" s="1"/>
    </row>
    <row r="33" spans="2:10">
      <c r="B33" s="57">
        <v>13</v>
      </c>
      <c r="C33" s="61" t="s">
        <v>68</v>
      </c>
      <c r="D33" s="59" t="s">
        <v>69</v>
      </c>
      <c r="E33" s="57" t="s">
        <v>70</v>
      </c>
      <c r="F33" s="585">
        <f>0.15*F21</f>
        <v>2.25</v>
      </c>
      <c r="G33" s="57">
        <v>0</v>
      </c>
      <c r="H33" s="60">
        <f t="shared" si="0"/>
        <v>0</v>
      </c>
      <c r="I33" s="257"/>
      <c r="J33" s="1"/>
    </row>
    <row r="34" spans="2:10">
      <c r="B34" s="75" t="s">
        <v>39</v>
      </c>
      <c r="C34" s="76"/>
      <c r="D34" s="77"/>
      <c r="E34" s="76"/>
      <c r="F34" s="76"/>
      <c r="G34" s="76"/>
      <c r="H34" s="78">
        <f>SUM(H21:H33)</f>
        <v>0</v>
      </c>
      <c r="I34" s="257"/>
      <c r="J34" s="1"/>
    </row>
    <row r="35" spans="2:10" ht="16.2">
      <c r="B35" s="256"/>
      <c r="C35" s="257"/>
      <c r="D35" s="257"/>
      <c r="E35" s="257"/>
      <c r="F35" s="258"/>
      <c r="G35" s="257"/>
      <c r="H35" s="257"/>
      <c r="I35" s="257"/>
      <c r="J35" s="1"/>
    </row>
    <row r="36" spans="2:10" ht="16.2">
      <c r="B36" s="256"/>
      <c r="C36" s="54" t="s">
        <v>514</v>
      </c>
      <c r="D36" s="79"/>
      <c r="E36" s="79"/>
      <c r="F36" s="79"/>
      <c r="G36" s="79"/>
      <c r="H36" s="79"/>
      <c r="I36" s="257"/>
      <c r="J36" s="1"/>
    </row>
    <row r="37" spans="2:10" ht="16.2">
      <c r="B37" s="256"/>
      <c r="C37" s="55" t="s">
        <v>72</v>
      </c>
      <c r="D37" s="56" t="s">
        <v>73</v>
      </c>
      <c r="E37" s="55" t="s">
        <v>15</v>
      </c>
      <c r="F37" s="55" t="s">
        <v>16</v>
      </c>
      <c r="G37" s="55" t="s">
        <v>44</v>
      </c>
      <c r="H37" s="55" t="s">
        <v>45</v>
      </c>
      <c r="I37" s="257"/>
      <c r="J37" s="1"/>
    </row>
    <row r="38" spans="2:10" ht="16.2">
      <c r="B38" s="256"/>
      <c r="C38" s="57">
        <v>1</v>
      </c>
      <c r="D38" s="59" t="s">
        <v>74</v>
      </c>
      <c r="E38" s="61" t="s">
        <v>20</v>
      </c>
      <c r="F38" s="57">
        <f>E17*3</f>
        <v>45</v>
      </c>
      <c r="G38" s="57">
        <v>0</v>
      </c>
      <c r="H38" s="60">
        <f t="shared" ref="H38:H46" si="1">F38*G38</f>
        <v>0</v>
      </c>
      <c r="I38" s="257"/>
      <c r="J38" s="1"/>
    </row>
    <row r="39" spans="2:10" ht="16.2">
      <c r="B39" s="256"/>
      <c r="C39" s="57">
        <v>2</v>
      </c>
      <c r="D39" s="59" t="s">
        <v>75</v>
      </c>
      <c r="E39" s="61" t="s">
        <v>20</v>
      </c>
      <c r="F39" s="57">
        <f>F38</f>
        <v>45</v>
      </c>
      <c r="G39" s="57">
        <v>0</v>
      </c>
      <c r="H39" s="60">
        <f t="shared" si="1"/>
        <v>0</v>
      </c>
      <c r="I39" s="257"/>
      <c r="J39" s="1"/>
    </row>
    <row r="40" spans="2:10" ht="16.2">
      <c r="B40" s="256"/>
      <c r="C40" s="57">
        <v>3</v>
      </c>
      <c r="D40" s="59" t="s">
        <v>76</v>
      </c>
      <c r="E40" s="57" t="s">
        <v>20</v>
      </c>
      <c r="F40" s="62">
        <f>F38</f>
        <v>45</v>
      </c>
      <c r="G40" s="57">
        <v>0</v>
      </c>
      <c r="H40" s="60">
        <f t="shared" si="1"/>
        <v>0</v>
      </c>
      <c r="I40" s="257"/>
      <c r="J40" s="1"/>
    </row>
    <row r="41" spans="2:10" ht="16.2">
      <c r="B41" s="256"/>
      <c r="C41" s="57">
        <v>4</v>
      </c>
      <c r="D41" s="83" t="s">
        <v>77</v>
      </c>
      <c r="E41" s="84" t="s">
        <v>78</v>
      </c>
      <c r="F41" s="85">
        <f>E17</f>
        <v>15</v>
      </c>
      <c r="G41" s="86">
        <v>0</v>
      </c>
      <c r="H41" s="60">
        <f t="shared" si="1"/>
        <v>0</v>
      </c>
      <c r="I41" s="257"/>
      <c r="J41" s="1"/>
    </row>
    <row r="42" spans="2:10" ht="16.2">
      <c r="B42" s="256"/>
      <c r="C42" s="57">
        <v>5</v>
      </c>
      <c r="D42" s="81" t="s">
        <v>79</v>
      </c>
      <c r="E42" s="61" t="s">
        <v>20</v>
      </c>
      <c r="F42" s="57">
        <f>E17</f>
        <v>15</v>
      </c>
      <c r="G42" s="57">
        <v>0</v>
      </c>
      <c r="H42" s="60">
        <f t="shared" si="1"/>
        <v>0</v>
      </c>
      <c r="I42" s="257"/>
      <c r="J42" s="1"/>
    </row>
    <row r="43" spans="2:10" ht="16.2">
      <c r="B43" s="256"/>
      <c r="C43" s="57">
        <v>6</v>
      </c>
      <c r="D43" s="83" t="s">
        <v>80</v>
      </c>
      <c r="E43" s="84" t="s">
        <v>20</v>
      </c>
      <c r="F43" s="57">
        <f>E17</f>
        <v>15</v>
      </c>
      <c r="G43" s="86">
        <v>0</v>
      </c>
      <c r="H43" s="60">
        <f t="shared" si="1"/>
        <v>0</v>
      </c>
      <c r="I43" s="257"/>
      <c r="J43" s="1"/>
    </row>
    <row r="44" spans="2:10" ht="16.2">
      <c r="B44" s="256"/>
      <c r="C44" s="57">
        <v>7</v>
      </c>
      <c r="D44" s="83" t="s">
        <v>81</v>
      </c>
      <c r="E44" s="84" t="s">
        <v>20</v>
      </c>
      <c r="F44" s="86">
        <f>E17</f>
        <v>15</v>
      </c>
      <c r="G44" s="86">
        <v>0</v>
      </c>
      <c r="H44" s="60">
        <f t="shared" si="1"/>
        <v>0</v>
      </c>
      <c r="I44" s="257"/>
      <c r="J44" s="1"/>
    </row>
    <row r="45" spans="2:10" ht="16.2">
      <c r="B45" s="256"/>
      <c r="C45" s="57">
        <v>8</v>
      </c>
      <c r="D45" s="83" t="s">
        <v>107</v>
      </c>
      <c r="E45" s="84" t="s">
        <v>83</v>
      </c>
      <c r="F45" s="86">
        <f>E17</f>
        <v>15</v>
      </c>
      <c r="G45" s="86">
        <v>0</v>
      </c>
      <c r="H45" s="60">
        <f t="shared" si="1"/>
        <v>0</v>
      </c>
      <c r="I45" s="257"/>
      <c r="J45" s="1"/>
    </row>
    <row r="46" spans="2:10" ht="16.2">
      <c r="B46" s="256"/>
      <c r="C46" s="57">
        <v>9</v>
      </c>
      <c r="D46" s="87" t="s">
        <v>84</v>
      </c>
      <c r="E46" s="84" t="s">
        <v>67</v>
      </c>
      <c r="F46" s="57">
        <f>F30*0.1</f>
        <v>1.5</v>
      </c>
      <c r="G46" s="86">
        <v>0</v>
      </c>
      <c r="H46" s="60">
        <f t="shared" si="1"/>
        <v>0</v>
      </c>
      <c r="I46" s="257"/>
      <c r="J46" s="1"/>
    </row>
    <row r="47" spans="2:10" ht="16.2">
      <c r="B47" s="256"/>
      <c r="C47" s="75" t="s">
        <v>85</v>
      </c>
      <c r="D47" s="107"/>
      <c r="E47" s="108"/>
      <c r="F47" s="108" t="s">
        <v>86</v>
      </c>
      <c r="G47" s="108"/>
      <c r="H47" s="143">
        <f>SUM(H38:H46)</f>
        <v>0</v>
      </c>
      <c r="I47" s="257"/>
      <c r="J47" s="1"/>
    </row>
    <row r="48" spans="2:10" ht="16.2">
      <c r="B48" s="256"/>
      <c r="C48" s="277"/>
      <c r="D48" s="278"/>
      <c r="E48" s="277"/>
      <c r="F48" s="278"/>
      <c r="G48" s="278"/>
      <c r="H48" s="278"/>
      <c r="I48" s="257"/>
      <c r="J48" s="1"/>
    </row>
    <row r="49" spans="2:10" ht="16.2">
      <c r="B49" s="256"/>
      <c r="C49" s="89" t="s">
        <v>225</v>
      </c>
      <c r="D49" s="90"/>
      <c r="E49" s="91"/>
      <c r="F49" s="91"/>
      <c r="G49" s="91"/>
      <c r="H49" s="92">
        <f>H17+H34+H47</f>
        <v>0</v>
      </c>
      <c r="I49" s="257"/>
      <c r="J49" s="1"/>
    </row>
    <row r="52" spans="2:10">
      <c r="B52" s="132" t="s">
        <v>173</v>
      </c>
      <c r="C52" s="132"/>
      <c r="D52" s="132"/>
      <c r="E52" s="132"/>
      <c r="F52" s="132"/>
      <c r="G52" s="132"/>
      <c r="H52" s="132"/>
    </row>
    <row r="53" spans="2:10">
      <c r="B53" s="502" t="s">
        <v>157</v>
      </c>
      <c r="C53" s="503"/>
      <c r="D53" s="503"/>
      <c r="E53" s="503"/>
      <c r="F53" s="503"/>
      <c r="G53" s="503"/>
      <c r="H53" s="504"/>
    </row>
    <row r="54" spans="2:10">
      <c r="B54" s="186" t="s">
        <v>174</v>
      </c>
      <c r="C54" s="142"/>
      <c r="D54" s="186"/>
      <c r="E54" s="142"/>
      <c r="F54" s="142"/>
      <c r="G54" s="142"/>
      <c r="H54" s="142"/>
    </row>
    <row r="55" spans="2:10">
      <c r="B55" s="138" t="s">
        <v>41</v>
      </c>
      <c r="C55" s="138" t="s">
        <v>42</v>
      </c>
      <c r="D55" s="187" t="s">
        <v>43</v>
      </c>
      <c r="E55" s="188" t="s">
        <v>15</v>
      </c>
      <c r="F55" s="188" t="s">
        <v>16</v>
      </c>
      <c r="G55" s="188" t="s">
        <v>44</v>
      </c>
      <c r="H55" s="188" t="s">
        <v>45</v>
      </c>
    </row>
    <row r="56" spans="2:10">
      <c r="B56" s="318">
        <v>1</v>
      </c>
      <c r="C56" s="189" t="s">
        <v>46</v>
      </c>
      <c r="D56" s="151" t="s">
        <v>175</v>
      </c>
      <c r="E56" s="152" t="s">
        <v>20</v>
      </c>
      <c r="F56" s="190">
        <f>E17</f>
        <v>15</v>
      </c>
      <c r="G56" s="150">
        <v>0</v>
      </c>
      <c r="H56" s="60">
        <f t="shared" ref="H56:H61" si="2">F56*G56</f>
        <v>0</v>
      </c>
    </row>
    <row r="57" spans="2:10">
      <c r="B57" s="318">
        <v>2</v>
      </c>
      <c r="C57" s="191" t="s">
        <v>46</v>
      </c>
      <c r="D57" s="151" t="s">
        <v>176</v>
      </c>
      <c r="E57" s="152" t="s">
        <v>20</v>
      </c>
      <c r="F57" s="190">
        <f>F56</f>
        <v>15</v>
      </c>
      <c r="G57" s="150">
        <v>0</v>
      </c>
      <c r="H57" s="60">
        <f t="shared" si="2"/>
        <v>0</v>
      </c>
    </row>
    <row r="58" spans="2:10">
      <c r="B58" s="318">
        <v>3</v>
      </c>
      <c r="C58" s="191" t="s">
        <v>46</v>
      </c>
      <c r="D58" s="151" t="s">
        <v>177</v>
      </c>
      <c r="E58" s="152" t="s">
        <v>20</v>
      </c>
      <c r="F58" s="190">
        <f>F56</f>
        <v>15</v>
      </c>
      <c r="G58" s="150">
        <v>0</v>
      </c>
      <c r="H58" s="60">
        <f t="shared" si="2"/>
        <v>0</v>
      </c>
    </row>
    <row r="59" spans="2:10">
      <c r="B59" s="318">
        <v>4</v>
      </c>
      <c r="C59" s="191" t="s">
        <v>46</v>
      </c>
      <c r="D59" s="151" t="s">
        <v>178</v>
      </c>
      <c r="E59" s="152" t="s">
        <v>20</v>
      </c>
      <c r="F59" s="190">
        <f>F56</f>
        <v>15</v>
      </c>
      <c r="G59" s="150">
        <v>0</v>
      </c>
      <c r="H59" s="60">
        <f t="shared" si="2"/>
        <v>0</v>
      </c>
    </row>
    <row r="60" spans="2:10">
      <c r="B60" s="318">
        <v>5</v>
      </c>
      <c r="C60" s="191" t="s">
        <v>46</v>
      </c>
      <c r="D60" s="151" t="s">
        <v>179</v>
      </c>
      <c r="E60" s="152" t="s">
        <v>20</v>
      </c>
      <c r="F60" s="190">
        <f>F56</f>
        <v>15</v>
      </c>
      <c r="G60" s="150">
        <v>0</v>
      </c>
      <c r="H60" s="60">
        <f t="shared" si="2"/>
        <v>0</v>
      </c>
    </row>
    <row r="61" spans="2:10">
      <c r="B61" s="319">
        <v>6</v>
      </c>
      <c r="C61" s="193" t="s">
        <v>46</v>
      </c>
      <c r="D61" s="194" t="s">
        <v>180</v>
      </c>
      <c r="E61" s="195" t="s">
        <v>20</v>
      </c>
      <c r="F61" s="196">
        <f>F56</f>
        <v>15</v>
      </c>
      <c r="G61" s="192">
        <v>0</v>
      </c>
      <c r="H61" s="60">
        <f t="shared" si="2"/>
        <v>0</v>
      </c>
    </row>
    <row r="62" spans="2:10">
      <c r="B62" s="94" t="s">
        <v>321</v>
      </c>
      <c r="C62" s="197"/>
      <c r="D62" s="197"/>
      <c r="E62" s="197"/>
      <c r="F62" s="197"/>
      <c r="G62" s="197"/>
      <c r="H62" s="99">
        <f>SUM(H56:H61)</f>
        <v>0</v>
      </c>
    </row>
    <row r="63" spans="2:10">
      <c r="B63" s="100"/>
      <c r="C63" s="101"/>
      <c r="D63" s="101"/>
      <c r="E63" s="101"/>
      <c r="F63" s="101"/>
      <c r="G63" s="101"/>
      <c r="H63" s="204"/>
    </row>
    <row r="64" spans="2:10" ht="16.2">
      <c r="B64" s="325" t="s">
        <v>187</v>
      </c>
      <c r="C64" s="326"/>
      <c r="D64" s="327"/>
      <c r="E64" s="327"/>
      <c r="F64" s="327"/>
      <c r="G64" s="327"/>
      <c r="H64" s="328">
        <f>H62*2</f>
        <v>0</v>
      </c>
    </row>
    <row r="65" spans="2:8">
      <c r="B65" s="1"/>
      <c r="C65" s="1"/>
      <c r="D65" s="1"/>
      <c r="E65" s="1"/>
      <c r="F65" s="1"/>
      <c r="G65" s="1"/>
      <c r="H65" s="1"/>
    </row>
    <row r="66" spans="2:8">
      <c r="B66" s="1"/>
      <c r="C66" s="1"/>
      <c r="D66" s="1"/>
      <c r="E66" s="1"/>
      <c r="F66" s="1"/>
      <c r="G66" s="1"/>
      <c r="H66" s="1"/>
    </row>
    <row r="67" spans="2:8" ht="16.2">
      <c r="B67" s="1"/>
      <c r="C67" s="329" t="s">
        <v>188</v>
      </c>
      <c r="D67" s="12"/>
      <c r="E67" s="12"/>
      <c r="F67" s="12"/>
      <c r="G67" s="12"/>
      <c r="H67" s="12"/>
    </row>
    <row r="68" spans="2:8">
      <c r="B68" s="1"/>
      <c r="C68" s="209" t="s">
        <v>189</v>
      </c>
      <c r="D68" s="210"/>
      <c r="E68" s="210"/>
      <c r="F68" s="210"/>
      <c r="G68" s="210"/>
      <c r="H68" s="211">
        <f>H17</f>
        <v>0</v>
      </c>
    </row>
    <row r="69" spans="2:8">
      <c r="B69" s="1"/>
      <c r="C69" s="209" t="s">
        <v>190</v>
      </c>
      <c r="D69" s="210"/>
      <c r="E69" s="210"/>
      <c r="F69" s="210"/>
      <c r="G69" s="210"/>
      <c r="H69" s="211">
        <f>H34</f>
        <v>0</v>
      </c>
    </row>
    <row r="70" spans="2:8">
      <c r="B70" s="1"/>
      <c r="C70" s="213" t="s">
        <v>201</v>
      </c>
      <c r="D70" s="214"/>
      <c r="E70" s="214"/>
      <c r="F70" s="214"/>
      <c r="G70" s="214"/>
      <c r="H70" s="215">
        <f>H64</f>
        <v>0</v>
      </c>
    </row>
    <row r="71" spans="2:8">
      <c r="B71" s="1"/>
      <c r="C71" s="213" t="s">
        <v>192</v>
      </c>
      <c r="D71" s="214"/>
      <c r="E71" s="214"/>
      <c r="F71" s="214"/>
      <c r="G71" s="214"/>
      <c r="H71" s="215">
        <f>H47</f>
        <v>0</v>
      </c>
    </row>
    <row r="72" spans="2:8" ht="18.600000000000001">
      <c r="B72" s="1"/>
      <c r="C72" s="597" t="s">
        <v>193</v>
      </c>
      <c r="D72" s="217"/>
      <c r="E72" s="217"/>
      <c r="F72" s="217"/>
      <c r="G72" s="217"/>
      <c r="H72" s="598">
        <f>SUM(H68:H71)</f>
        <v>0</v>
      </c>
    </row>
    <row r="73" spans="2:8">
      <c r="C73" s="563" t="s">
        <v>387</v>
      </c>
      <c r="D73" s="564"/>
      <c r="E73" s="564"/>
      <c r="F73" s="564"/>
      <c r="G73" s="564"/>
      <c r="H73" s="215">
        <f>H72/100*21</f>
        <v>0</v>
      </c>
    </row>
    <row r="74" spans="2:8" ht="18.600000000000001">
      <c r="C74" s="589" t="s">
        <v>515</v>
      </c>
      <c r="D74" s="565"/>
      <c r="E74" s="565"/>
      <c r="F74" s="565"/>
      <c r="G74" s="565"/>
      <c r="H74" s="591">
        <f>H72+H73</f>
        <v>0</v>
      </c>
    </row>
  </sheetData>
  <pageMargins left="0.70833333333333304" right="0.70833333333333304" top="0.78749999999999998" bottom="0.78749999999999998" header="0.31527777777777799" footer="0.31527777777777799"/>
  <pageSetup paperSize="9" scale="55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1" manualBreakCount="1">
    <brk id="5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5"/>
  <sheetViews>
    <sheetView view="pageBreakPreview" topLeftCell="D106" zoomScaleNormal="80" workbookViewId="0">
      <selection activeCell="G112" sqref="G112"/>
    </sheetView>
  </sheetViews>
  <sheetFormatPr defaultRowHeight="14.4"/>
  <cols>
    <col min="1" max="2" width="8.6640625" customWidth="1"/>
    <col min="3" max="3" width="43.33203125" customWidth="1"/>
    <col min="4" max="4" width="100.88671875" customWidth="1"/>
    <col min="5" max="5" width="15.44140625" customWidth="1"/>
    <col min="6" max="6" width="21" customWidth="1"/>
    <col min="7" max="7" width="24.33203125" customWidth="1"/>
    <col min="8" max="8" width="22.88671875" customWidth="1"/>
    <col min="9" max="9" width="26.5546875" customWidth="1"/>
    <col min="10" max="10" width="18.6640625" customWidth="1"/>
    <col min="11" max="1025" width="8.6640625" customWidth="1"/>
  </cols>
  <sheetData>
    <row r="1" spans="2:9" ht="18">
      <c r="B1" s="10" t="s">
        <v>0</v>
      </c>
      <c r="C1" s="246"/>
      <c r="D1" s="247"/>
      <c r="E1" s="247"/>
      <c r="F1" s="247"/>
      <c r="G1" s="248"/>
      <c r="H1" s="247"/>
      <c r="I1" s="247"/>
    </row>
    <row r="2" spans="2:9" ht="18.600000000000001">
      <c r="B2" s="11" t="s">
        <v>516</v>
      </c>
      <c r="C2" s="246"/>
      <c r="D2" s="247"/>
      <c r="E2" s="247"/>
      <c r="F2" s="247"/>
      <c r="G2" s="248"/>
      <c r="H2" s="247"/>
      <c r="I2" s="247"/>
    </row>
    <row r="3" spans="2:9" ht="17.399999999999999">
      <c r="B3" s="14" t="s">
        <v>13</v>
      </c>
      <c r="C3" s="246"/>
      <c r="D3" s="247"/>
      <c r="E3" s="247"/>
      <c r="F3" s="247"/>
      <c r="G3" s="248"/>
      <c r="H3" s="247"/>
      <c r="I3" s="247"/>
    </row>
    <row r="4" spans="2:9" ht="17.399999999999999">
      <c r="B4" s="15" t="s">
        <v>14</v>
      </c>
      <c r="C4" s="249"/>
      <c r="D4" s="247"/>
      <c r="E4" s="247"/>
      <c r="F4" s="247"/>
      <c r="G4" s="248"/>
      <c r="H4" s="247"/>
      <c r="I4" s="247"/>
    </row>
    <row r="5" spans="2:9" ht="27.6">
      <c r="B5" s="250"/>
      <c r="C5" s="251"/>
      <c r="D5" s="252"/>
      <c r="E5" s="20" t="s">
        <v>15</v>
      </c>
      <c r="F5" s="20" t="s">
        <v>16</v>
      </c>
      <c r="G5" s="20" t="s">
        <v>17</v>
      </c>
      <c r="H5" s="20" t="s">
        <v>18</v>
      </c>
    </row>
    <row r="6" spans="2:9" ht="16.2">
      <c r="B6" s="17" t="s">
        <v>517</v>
      </c>
      <c r="C6" s="253"/>
      <c r="D6" s="254"/>
      <c r="E6" s="24" t="s">
        <v>20</v>
      </c>
      <c r="F6" s="24">
        <f>E65</f>
        <v>744</v>
      </c>
      <c r="G6" s="25">
        <v>260</v>
      </c>
      <c r="H6" s="26">
        <f>H92/E65</f>
        <v>0</v>
      </c>
    </row>
    <row r="7" spans="2:9">
      <c r="B7" s="21" t="s">
        <v>208</v>
      </c>
      <c r="C7" s="244"/>
      <c r="D7" s="244"/>
      <c r="E7" s="569" t="s">
        <v>20</v>
      </c>
      <c r="F7" s="570">
        <f>E18</f>
        <v>21</v>
      </c>
      <c r="G7" s="25">
        <v>4600</v>
      </c>
      <c r="H7" s="26">
        <f>H50/E18</f>
        <v>0</v>
      </c>
    </row>
    <row r="8" spans="2:9" ht="16.2">
      <c r="B8" s="21" t="s">
        <v>26</v>
      </c>
      <c r="C8" s="22"/>
      <c r="D8" s="23"/>
      <c r="E8" s="24" t="s">
        <v>20</v>
      </c>
      <c r="F8" s="24">
        <f>F6</f>
        <v>744</v>
      </c>
      <c r="G8" s="25">
        <v>115</v>
      </c>
      <c r="H8" s="26">
        <f>H112/F8</f>
        <v>0</v>
      </c>
    </row>
    <row r="9" spans="2:9" ht="16.2">
      <c r="B9" s="21" t="s">
        <v>211</v>
      </c>
      <c r="C9" s="22"/>
      <c r="D9" s="23"/>
      <c r="E9" s="482" t="s">
        <v>20</v>
      </c>
      <c r="F9" s="27">
        <f>F98</f>
        <v>21</v>
      </c>
      <c r="G9" s="25">
        <v>500</v>
      </c>
      <c r="H9" s="26">
        <f>H104/E18</f>
        <v>0</v>
      </c>
    </row>
    <row r="10" spans="2:9" ht="16.2">
      <c r="B10" s="225"/>
      <c r="C10" s="571"/>
      <c r="D10" s="240"/>
      <c r="E10" s="240"/>
      <c r="F10" s="29"/>
      <c r="G10" s="29"/>
      <c r="H10" s="29"/>
      <c r="I10" s="572"/>
    </row>
    <row r="11" spans="2:9" ht="16.2">
      <c r="B11" s="542" t="s">
        <v>212</v>
      </c>
      <c r="C11" s="32"/>
      <c r="D11" s="32"/>
      <c r="E11" s="35"/>
      <c r="F11" s="32"/>
      <c r="G11" s="32"/>
      <c r="H11" s="64"/>
    </row>
    <row r="12" spans="2:9">
      <c r="B12" s="259" t="s">
        <v>435</v>
      </c>
      <c r="C12" s="12"/>
      <c r="D12" s="37"/>
      <c r="E12" s="13"/>
      <c r="F12" s="38"/>
      <c r="G12" s="13"/>
      <c r="H12" s="1"/>
    </row>
    <row r="13" spans="2:9">
      <c r="B13" s="599" t="s">
        <v>29</v>
      </c>
      <c r="C13" s="600" t="s">
        <v>30</v>
      </c>
      <c r="D13" s="601" t="s">
        <v>31</v>
      </c>
      <c r="E13" s="599" t="s">
        <v>32</v>
      </c>
      <c r="F13" s="42" t="s">
        <v>33</v>
      </c>
      <c r="G13" s="599" t="s">
        <v>34</v>
      </c>
      <c r="H13" s="602" t="s">
        <v>45</v>
      </c>
    </row>
    <row r="14" spans="2:9">
      <c r="B14" s="57">
        <v>1</v>
      </c>
      <c r="C14" s="59" t="s">
        <v>412</v>
      </c>
      <c r="D14" s="59" t="s">
        <v>218</v>
      </c>
      <c r="E14" s="57">
        <v>4</v>
      </c>
      <c r="F14" s="80" t="s">
        <v>216</v>
      </c>
      <c r="G14" s="67">
        <v>0</v>
      </c>
      <c r="H14" s="60">
        <f>E14*G14</f>
        <v>0</v>
      </c>
    </row>
    <row r="15" spans="2:9">
      <c r="B15" s="57">
        <v>2</v>
      </c>
      <c r="C15" s="59" t="s">
        <v>518</v>
      </c>
      <c r="D15" s="59" t="s">
        <v>519</v>
      </c>
      <c r="E15" s="57">
        <v>1</v>
      </c>
      <c r="F15" s="57" t="s">
        <v>216</v>
      </c>
      <c r="G15" s="67">
        <v>0</v>
      </c>
      <c r="H15" s="60">
        <f>E15*G15</f>
        <v>0</v>
      </c>
    </row>
    <row r="16" spans="2:9">
      <c r="B16" s="57">
        <v>3</v>
      </c>
      <c r="C16" s="59" t="s">
        <v>520</v>
      </c>
      <c r="D16" s="59" t="s">
        <v>521</v>
      </c>
      <c r="E16" s="57">
        <v>14</v>
      </c>
      <c r="F16" s="57" t="s">
        <v>216</v>
      </c>
      <c r="G16" s="67">
        <v>0</v>
      </c>
      <c r="H16" s="60">
        <f>E16*G16</f>
        <v>0</v>
      </c>
    </row>
    <row r="17" spans="2:9">
      <c r="B17" s="57">
        <v>4</v>
      </c>
      <c r="C17" s="59" t="s">
        <v>522</v>
      </c>
      <c r="D17" s="59" t="s">
        <v>523</v>
      </c>
      <c r="E17" s="57">
        <v>2</v>
      </c>
      <c r="F17" s="57" t="s">
        <v>216</v>
      </c>
      <c r="G17" s="67">
        <v>0</v>
      </c>
      <c r="H17" s="60">
        <f>E17*G17</f>
        <v>0</v>
      </c>
    </row>
    <row r="18" spans="2:9">
      <c r="B18" s="75" t="s">
        <v>39</v>
      </c>
      <c r="C18" s="76"/>
      <c r="D18" s="77"/>
      <c r="E18" s="76">
        <f>SUM(E14:E17)</f>
        <v>21</v>
      </c>
      <c r="F18" s="76"/>
      <c r="G18" s="282"/>
      <c r="H18" s="78">
        <f>SUM(H14:H17)</f>
        <v>0</v>
      </c>
    </row>
    <row r="19" spans="2:9">
      <c r="B19" s="1"/>
      <c r="C19" s="494"/>
      <c r="D19" s="12"/>
      <c r="E19" s="12"/>
      <c r="F19" s="12"/>
      <c r="G19" s="13"/>
      <c r="H19" s="12"/>
      <c r="I19" s="12"/>
    </row>
    <row r="20" spans="2:9">
      <c r="B20" s="259" t="s">
        <v>459</v>
      </c>
      <c r="C20" s="54"/>
      <c r="D20" s="259"/>
      <c r="E20" s="259"/>
      <c r="F20" s="53"/>
      <c r="G20" s="268"/>
      <c r="H20" s="53"/>
      <c r="I20" s="1"/>
    </row>
    <row r="21" spans="2:9">
      <c r="B21" s="55" t="s">
        <v>41</v>
      </c>
      <c r="C21" s="55" t="s">
        <v>42</v>
      </c>
      <c r="D21" s="56" t="s">
        <v>43</v>
      </c>
      <c r="E21" s="55" t="s">
        <v>15</v>
      </c>
      <c r="F21" s="55" t="s">
        <v>16</v>
      </c>
      <c r="G21" s="55" t="s">
        <v>44</v>
      </c>
      <c r="H21" s="55" t="s">
        <v>45</v>
      </c>
      <c r="I21" s="1"/>
    </row>
    <row r="22" spans="2:9">
      <c r="B22" s="57">
        <v>1</v>
      </c>
      <c r="C22" s="58" t="s">
        <v>46</v>
      </c>
      <c r="D22" s="59" t="s">
        <v>47</v>
      </c>
      <c r="E22" s="57" t="s">
        <v>20</v>
      </c>
      <c r="F22" s="57">
        <f>E18</f>
        <v>21</v>
      </c>
      <c r="G22" s="57">
        <v>0</v>
      </c>
      <c r="H22" s="60">
        <f t="shared" ref="H22:H34" si="0">F22*G22</f>
        <v>0</v>
      </c>
      <c r="I22" s="1"/>
    </row>
    <row r="23" spans="2:9">
      <c r="B23" s="57">
        <v>2</v>
      </c>
      <c r="C23" s="57" t="s">
        <v>220</v>
      </c>
      <c r="D23" s="59" t="s">
        <v>231</v>
      </c>
      <c r="E23" s="57" t="s">
        <v>20</v>
      </c>
      <c r="F23" s="57">
        <f>E18</f>
        <v>21</v>
      </c>
      <c r="G23" s="57">
        <v>0</v>
      </c>
      <c r="H23" s="60">
        <f t="shared" si="0"/>
        <v>0</v>
      </c>
      <c r="I23" s="258"/>
    </row>
    <row r="24" spans="2:9">
      <c r="B24" s="57">
        <v>3</v>
      </c>
      <c r="C24" s="63" t="s">
        <v>46</v>
      </c>
      <c r="D24" s="59" t="s">
        <v>50</v>
      </c>
      <c r="E24" s="57" t="s">
        <v>20</v>
      </c>
      <c r="F24" s="57">
        <f>E18</f>
        <v>21</v>
      </c>
      <c r="G24" s="57">
        <v>0</v>
      </c>
      <c r="H24" s="60">
        <f t="shared" si="0"/>
        <v>0</v>
      </c>
      <c r="I24" s="258"/>
    </row>
    <row r="25" spans="2:9">
      <c r="B25" s="57">
        <v>4</v>
      </c>
      <c r="C25" s="57" t="s">
        <v>51</v>
      </c>
      <c r="D25" s="59" t="s">
        <v>232</v>
      </c>
      <c r="E25" s="57" t="s">
        <v>20</v>
      </c>
      <c r="F25" s="57">
        <f>E18</f>
        <v>21</v>
      </c>
      <c r="G25" s="57">
        <v>0</v>
      </c>
      <c r="H25" s="60">
        <f t="shared" si="0"/>
        <v>0</v>
      </c>
      <c r="I25" s="258"/>
    </row>
    <row r="26" spans="2:9">
      <c r="B26" s="57">
        <v>5</v>
      </c>
      <c r="C26" s="63" t="s">
        <v>56</v>
      </c>
      <c r="D26" s="70" t="s">
        <v>57</v>
      </c>
      <c r="E26" s="57" t="s">
        <v>20</v>
      </c>
      <c r="F26" s="57">
        <f>F22</f>
        <v>21</v>
      </c>
      <c r="G26" s="57">
        <v>0</v>
      </c>
      <c r="H26" s="60">
        <f t="shared" si="0"/>
        <v>0</v>
      </c>
      <c r="I26" s="258"/>
    </row>
    <row r="27" spans="2:9">
      <c r="B27" s="57">
        <v>6</v>
      </c>
      <c r="C27" s="63" t="s">
        <v>46</v>
      </c>
      <c r="D27" s="70" t="s">
        <v>58</v>
      </c>
      <c r="E27" s="57" t="s">
        <v>20</v>
      </c>
      <c r="F27" s="67">
        <f>F25</f>
        <v>21</v>
      </c>
      <c r="G27" s="57">
        <v>0</v>
      </c>
      <c r="H27" s="60">
        <f t="shared" si="0"/>
        <v>0</v>
      </c>
      <c r="I27" s="258"/>
    </row>
    <row r="28" spans="2:9">
      <c r="B28" s="57">
        <v>7</v>
      </c>
      <c r="C28" s="57" t="s">
        <v>59</v>
      </c>
      <c r="D28" s="59" t="s">
        <v>233</v>
      </c>
      <c r="E28" s="57" t="s">
        <v>20</v>
      </c>
      <c r="F28" s="57">
        <f>E18</f>
        <v>21</v>
      </c>
      <c r="G28" s="57">
        <v>0</v>
      </c>
      <c r="H28" s="60">
        <f t="shared" si="0"/>
        <v>0</v>
      </c>
      <c r="I28" s="258"/>
    </row>
    <row r="29" spans="2:9">
      <c r="B29" s="57">
        <v>8</v>
      </c>
      <c r="C29" s="57" t="s">
        <v>46</v>
      </c>
      <c r="D29" s="59" t="s">
        <v>234</v>
      </c>
      <c r="E29" s="57" t="s">
        <v>20</v>
      </c>
      <c r="F29" s="13">
        <f>E18</f>
        <v>21</v>
      </c>
      <c r="G29" s="57">
        <v>0</v>
      </c>
      <c r="H29" s="60">
        <f t="shared" si="0"/>
        <v>0</v>
      </c>
      <c r="I29" s="258"/>
    </row>
    <row r="30" spans="2:9">
      <c r="B30" s="57">
        <v>9</v>
      </c>
      <c r="C30" s="57" t="s">
        <v>235</v>
      </c>
      <c r="D30" s="59" t="s">
        <v>460</v>
      </c>
      <c r="E30" s="57" t="s">
        <v>20</v>
      </c>
      <c r="F30" s="57">
        <f>E18</f>
        <v>21</v>
      </c>
      <c r="G30" s="57">
        <v>0</v>
      </c>
      <c r="H30" s="60">
        <f t="shared" si="0"/>
        <v>0</v>
      </c>
      <c r="I30" s="258"/>
    </row>
    <row r="31" spans="2:9">
      <c r="B31" s="57">
        <v>10</v>
      </c>
      <c r="C31" s="61" t="s">
        <v>125</v>
      </c>
      <c r="D31" s="44" t="s">
        <v>101</v>
      </c>
      <c r="E31" s="86" t="s">
        <v>64</v>
      </c>
      <c r="F31" s="85">
        <f>E18</f>
        <v>21</v>
      </c>
      <c r="G31" s="86">
        <v>0</v>
      </c>
      <c r="H31" s="60">
        <f t="shared" si="0"/>
        <v>0</v>
      </c>
      <c r="I31" s="258"/>
    </row>
    <row r="32" spans="2:9">
      <c r="B32" s="57">
        <v>11</v>
      </c>
      <c r="C32" s="61" t="s">
        <v>46</v>
      </c>
      <c r="D32" s="59" t="s">
        <v>61</v>
      </c>
      <c r="E32" s="57" t="s">
        <v>20</v>
      </c>
      <c r="F32" s="62">
        <f>E18</f>
        <v>21</v>
      </c>
      <c r="G32" s="57">
        <v>0</v>
      </c>
      <c r="H32" s="60">
        <f t="shared" si="0"/>
        <v>0</v>
      </c>
      <c r="I32" s="258"/>
    </row>
    <row r="33" spans="2:9">
      <c r="B33" s="57">
        <v>12</v>
      </c>
      <c r="C33" s="61" t="s">
        <v>65</v>
      </c>
      <c r="D33" s="72" t="s">
        <v>524</v>
      </c>
      <c r="E33" s="73" t="s">
        <v>67</v>
      </c>
      <c r="F33" s="73">
        <f>F31*0.6</f>
        <v>12.6</v>
      </c>
      <c r="G33" s="74">
        <v>0</v>
      </c>
      <c r="H33" s="60">
        <f t="shared" si="0"/>
        <v>0</v>
      </c>
      <c r="I33" s="258"/>
    </row>
    <row r="34" spans="2:9">
      <c r="B34" s="57">
        <v>13</v>
      </c>
      <c r="C34" s="61" t="s">
        <v>68</v>
      </c>
      <c r="D34" s="59" t="s">
        <v>238</v>
      </c>
      <c r="E34" s="57" t="s">
        <v>70</v>
      </c>
      <c r="F34" s="57">
        <f>F22*0.15</f>
        <v>3.15</v>
      </c>
      <c r="G34" s="86">
        <v>0</v>
      </c>
      <c r="H34" s="60">
        <f t="shared" si="0"/>
        <v>0</v>
      </c>
      <c r="I34" s="579"/>
    </row>
    <row r="35" spans="2:9">
      <c r="B35" s="75" t="s">
        <v>39</v>
      </c>
      <c r="C35" s="77"/>
      <c r="D35" s="77"/>
      <c r="E35" s="76"/>
      <c r="F35" s="76"/>
      <c r="G35" s="76"/>
      <c r="H35" s="78">
        <f>SUM(H22:H34)</f>
        <v>0</v>
      </c>
      <c r="I35" s="258"/>
    </row>
    <row r="36" spans="2:9">
      <c r="B36" s="124"/>
      <c r="C36" s="124"/>
      <c r="D36" s="124"/>
      <c r="E36" s="125"/>
      <c r="F36" s="125"/>
      <c r="G36" s="125"/>
      <c r="H36" s="127"/>
      <c r="I36" s="1"/>
    </row>
    <row r="37" spans="2:9" ht="16.2">
      <c r="B37" s="1"/>
      <c r="C37" s="54" t="s">
        <v>239</v>
      </c>
      <c r="D37" s="79"/>
      <c r="E37" s="79"/>
      <c r="F37" s="79"/>
      <c r="G37" s="79"/>
      <c r="H37" s="79"/>
      <c r="I37" s="1"/>
    </row>
    <row r="38" spans="2:9">
      <c r="B38" s="1"/>
      <c r="C38" s="55" t="s">
        <v>72</v>
      </c>
      <c r="D38" s="56" t="s">
        <v>73</v>
      </c>
      <c r="E38" s="55" t="s">
        <v>15</v>
      </c>
      <c r="F38" s="55" t="s">
        <v>16</v>
      </c>
      <c r="G38" s="55" t="s">
        <v>44</v>
      </c>
      <c r="H38" s="55" t="s">
        <v>45</v>
      </c>
      <c r="I38" s="1"/>
    </row>
    <row r="39" spans="2:9">
      <c r="B39" s="1"/>
      <c r="C39" s="80">
        <v>1</v>
      </c>
      <c r="D39" s="44" t="s">
        <v>240</v>
      </c>
      <c r="E39" s="131" t="s">
        <v>20</v>
      </c>
      <c r="F39" s="45">
        <f>F22*3</f>
        <v>63</v>
      </c>
      <c r="G39" s="45">
        <v>0</v>
      </c>
      <c r="H39" s="60">
        <f t="shared" ref="H39:H47" si="1">F39*G39</f>
        <v>0</v>
      </c>
      <c r="I39" s="1"/>
    </row>
    <row r="40" spans="2:9">
      <c r="B40" s="1"/>
      <c r="C40" s="80">
        <v>2</v>
      </c>
      <c r="D40" s="87" t="s">
        <v>463</v>
      </c>
      <c r="E40" s="84" t="s">
        <v>20</v>
      </c>
      <c r="F40" s="86">
        <f>E18*3</f>
        <v>63</v>
      </c>
      <c r="G40" s="283">
        <v>0</v>
      </c>
      <c r="H40" s="60">
        <f t="shared" si="1"/>
        <v>0</v>
      </c>
      <c r="I40" s="1"/>
    </row>
    <row r="41" spans="2:9">
      <c r="B41" s="1"/>
      <c r="C41" s="80">
        <v>3</v>
      </c>
      <c r="D41" s="81" t="s">
        <v>76</v>
      </c>
      <c r="E41" s="57" t="s">
        <v>20</v>
      </c>
      <c r="F41" s="62">
        <f>F39</f>
        <v>63</v>
      </c>
      <c r="G41" s="57">
        <v>0</v>
      </c>
      <c r="H41" s="60">
        <f t="shared" si="1"/>
        <v>0</v>
      </c>
      <c r="I41" s="1"/>
    </row>
    <row r="42" spans="2:9">
      <c r="B42" s="1"/>
      <c r="C42" s="80">
        <v>4</v>
      </c>
      <c r="D42" s="87" t="s">
        <v>242</v>
      </c>
      <c r="E42" s="84" t="s">
        <v>78</v>
      </c>
      <c r="F42" s="86">
        <f>F23</f>
        <v>21</v>
      </c>
      <c r="G42" s="283">
        <v>0</v>
      </c>
      <c r="H42" s="60">
        <f t="shared" si="1"/>
        <v>0</v>
      </c>
      <c r="I42" s="1"/>
    </row>
    <row r="43" spans="2:9">
      <c r="B43" s="1"/>
      <c r="C43" s="80">
        <v>5</v>
      </c>
      <c r="D43" s="81" t="s">
        <v>79</v>
      </c>
      <c r="E43" s="61" t="s">
        <v>20</v>
      </c>
      <c r="F43" s="57">
        <f>E18</f>
        <v>21</v>
      </c>
      <c r="G43" s="57">
        <v>0</v>
      </c>
      <c r="H43" s="60">
        <f t="shared" si="1"/>
        <v>0</v>
      </c>
      <c r="I43" s="1"/>
    </row>
    <row r="44" spans="2:9">
      <c r="B44" s="1"/>
      <c r="C44" s="80">
        <v>6</v>
      </c>
      <c r="D44" s="83" t="s">
        <v>80</v>
      </c>
      <c r="E44" s="84" t="s">
        <v>20</v>
      </c>
      <c r="F44" s="57">
        <f>E18</f>
        <v>21</v>
      </c>
      <c r="G44" s="86">
        <v>0</v>
      </c>
      <c r="H44" s="60">
        <f t="shared" si="1"/>
        <v>0</v>
      </c>
      <c r="I44" s="1"/>
    </row>
    <row r="45" spans="2:9">
      <c r="B45" s="1"/>
      <c r="C45" s="80">
        <v>7</v>
      </c>
      <c r="D45" s="83" t="s">
        <v>81</v>
      </c>
      <c r="E45" s="84" t="s">
        <v>20</v>
      </c>
      <c r="F45" s="86">
        <f>E18</f>
        <v>21</v>
      </c>
      <c r="G45" s="86">
        <v>0</v>
      </c>
      <c r="H45" s="60">
        <f t="shared" si="1"/>
        <v>0</v>
      </c>
      <c r="I45" s="1"/>
    </row>
    <row r="46" spans="2:9">
      <c r="B46" s="1"/>
      <c r="C46" s="80">
        <v>8</v>
      </c>
      <c r="D46" s="83" t="s">
        <v>107</v>
      </c>
      <c r="E46" s="84" t="s">
        <v>83</v>
      </c>
      <c r="F46" s="86">
        <f>E16</f>
        <v>14</v>
      </c>
      <c r="G46" s="86">
        <v>0</v>
      </c>
      <c r="H46" s="60">
        <f t="shared" si="1"/>
        <v>0</v>
      </c>
      <c r="I46" s="1"/>
    </row>
    <row r="47" spans="2:9">
      <c r="B47" s="1"/>
      <c r="C47" s="80">
        <v>9</v>
      </c>
      <c r="D47" s="87" t="s">
        <v>84</v>
      </c>
      <c r="E47" s="84" t="s">
        <v>67</v>
      </c>
      <c r="F47" s="85">
        <f>F22*0.1</f>
        <v>2.1</v>
      </c>
      <c r="G47" s="86">
        <v>0</v>
      </c>
      <c r="H47" s="60">
        <f t="shared" si="1"/>
        <v>0</v>
      </c>
      <c r="I47" s="1"/>
    </row>
    <row r="48" spans="2:9" ht="16.2">
      <c r="B48" s="1"/>
      <c r="C48" s="75" t="s">
        <v>39</v>
      </c>
      <c r="D48" s="107"/>
      <c r="E48" s="108"/>
      <c r="F48" s="108" t="s">
        <v>86</v>
      </c>
      <c r="G48" s="108"/>
      <c r="H48" s="143">
        <f>SUM(H39:H47)</f>
        <v>0</v>
      </c>
      <c r="I48" s="1"/>
    </row>
    <row r="49" spans="2:9">
      <c r="B49" s="124"/>
      <c r="C49" s="124"/>
      <c r="D49" s="124"/>
      <c r="E49" s="125"/>
      <c r="F49" s="125"/>
      <c r="G49" s="125"/>
      <c r="H49" s="127"/>
      <c r="I49" s="1"/>
    </row>
    <row r="50" spans="2:9">
      <c r="B50" s="124"/>
      <c r="C50" s="89" t="s">
        <v>244</v>
      </c>
      <c r="D50" s="90"/>
      <c r="E50" s="91"/>
      <c r="F50" s="91"/>
      <c r="G50" s="91"/>
      <c r="H50" s="92">
        <f>H18+H35+H48</f>
        <v>0</v>
      </c>
      <c r="I50" s="212"/>
    </row>
    <row r="51" spans="2:9">
      <c r="C51" s="544"/>
      <c r="D51" s="247"/>
      <c r="E51" s="247"/>
      <c r="F51" s="247"/>
      <c r="G51" s="248"/>
      <c r="H51" s="247"/>
      <c r="I51" s="247"/>
    </row>
    <row r="52" spans="2:9" ht="16.2">
      <c r="B52" s="542" t="s">
        <v>464</v>
      </c>
      <c r="C52" s="32"/>
      <c r="D52" s="32"/>
      <c r="E52" s="35"/>
      <c r="F52" s="32"/>
      <c r="G52" s="32"/>
      <c r="H52" s="32"/>
    </row>
    <row r="53" spans="2:9">
      <c r="B53" s="259" t="s">
        <v>429</v>
      </c>
      <c r="C53" s="12"/>
      <c r="D53" s="37"/>
      <c r="E53" s="13"/>
      <c r="F53" s="38"/>
      <c r="G53" s="13"/>
      <c r="H53" s="13"/>
    </row>
    <row r="54" spans="2:9">
      <c r="B54" s="57" t="s">
        <v>29</v>
      </c>
      <c r="C54" s="59" t="s">
        <v>30</v>
      </c>
      <c r="D54" s="59" t="s">
        <v>31</v>
      </c>
      <c r="E54" s="39" t="s">
        <v>32</v>
      </c>
      <c r="F54" s="42" t="s">
        <v>33</v>
      </c>
      <c r="G54" s="39" t="s">
        <v>34</v>
      </c>
      <c r="H54" s="39" t="s">
        <v>35</v>
      </c>
    </row>
    <row r="55" spans="2:9">
      <c r="B55" s="80" t="s">
        <v>90</v>
      </c>
      <c r="C55" s="280" t="s">
        <v>525</v>
      </c>
      <c r="D55" s="80" t="s">
        <v>526</v>
      </c>
      <c r="E55" s="574">
        <v>55</v>
      </c>
      <c r="F55" s="80" t="s">
        <v>487</v>
      </c>
      <c r="G55" s="80">
        <v>0</v>
      </c>
      <c r="H55" s="118">
        <f t="shared" ref="H55:H64" si="2">G55*E55</f>
        <v>0</v>
      </c>
    </row>
    <row r="56" spans="2:9">
      <c r="B56" s="57" t="s">
        <v>109</v>
      </c>
      <c r="C56" s="491" t="s">
        <v>527</v>
      </c>
      <c r="D56" s="57" t="s">
        <v>526</v>
      </c>
      <c r="E56" s="67">
        <v>20</v>
      </c>
      <c r="F56" s="80" t="s">
        <v>487</v>
      </c>
      <c r="G56" s="80">
        <v>0</v>
      </c>
      <c r="H56" s="60">
        <f t="shared" si="2"/>
        <v>0</v>
      </c>
    </row>
    <row r="57" spans="2:9">
      <c r="B57" s="57" t="s">
        <v>113</v>
      </c>
      <c r="C57" s="491" t="s">
        <v>528</v>
      </c>
      <c r="D57" s="57" t="s">
        <v>529</v>
      </c>
      <c r="E57" s="67">
        <v>37</v>
      </c>
      <c r="F57" s="80" t="s">
        <v>487</v>
      </c>
      <c r="G57" s="80">
        <v>0</v>
      </c>
      <c r="H57" s="60">
        <f t="shared" si="2"/>
        <v>0</v>
      </c>
    </row>
    <row r="58" spans="2:9">
      <c r="B58" s="57" t="s">
        <v>431</v>
      </c>
      <c r="C58" s="491" t="s">
        <v>530</v>
      </c>
      <c r="D58" s="57" t="s">
        <v>471</v>
      </c>
      <c r="E58" s="67">
        <v>17</v>
      </c>
      <c r="F58" s="80" t="s">
        <v>487</v>
      </c>
      <c r="G58" s="80">
        <v>0</v>
      </c>
      <c r="H58" s="60">
        <f t="shared" si="2"/>
        <v>0</v>
      </c>
    </row>
    <row r="59" spans="2:9">
      <c r="B59" s="57" t="s">
        <v>469</v>
      </c>
      <c r="C59" s="491" t="s">
        <v>531</v>
      </c>
      <c r="D59" s="57" t="s">
        <v>471</v>
      </c>
      <c r="E59" s="67">
        <v>38</v>
      </c>
      <c r="F59" s="80" t="s">
        <v>487</v>
      </c>
      <c r="G59" s="80">
        <v>0</v>
      </c>
      <c r="H59" s="60">
        <f t="shared" si="2"/>
        <v>0</v>
      </c>
    </row>
    <row r="60" spans="2:9">
      <c r="B60" s="57" t="s">
        <v>472</v>
      </c>
      <c r="C60" s="491" t="s">
        <v>532</v>
      </c>
      <c r="D60" s="57" t="s">
        <v>471</v>
      </c>
      <c r="E60" s="67">
        <v>8</v>
      </c>
      <c r="F60" s="80" t="s">
        <v>487</v>
      </c>
      <c r="G60" s="80">
        <v>0</v>
      </c>
      <c r="H60" s="60">
        <f t="shared" si="2"/>
        <v>0</v>
      </c>
    </row>
    <row r="61" spans="2:9">
      <c r="B61" s="57" t="s">
        <v>533</v>
      </c>
      <c r="C61" s="491" t="s">
        <v>534</v>
      </c>
      <c r="D61" s="57" t="s">
        <v>535</v>
      </c>
      <c r="E61" s="67">
        <v>6</v>
      </c>
      <c r="F61" s="80" t="s">
        <v>487</v>
      </c>
      <c r="G61" s="80">
        <v>0</v>
      </c>
      <c r="H61" s="60">
        <f t="shared" si="2"/>
        <v>0</v>
      </c>
    </row>
    <row r="62" spans="2:9">
      <c r="B62" s="57" t="s">
        <v>536</v>
      </c>
      <c r="C62" s="491" t="s">
        <v>537</v>
      </c>
      <c r="D62" s="57" t="s">
        <v>538</v>
      </c>
      <c r="E62" s="67">
        <v>27</v>
      </c>
      <c r="F62" s="80" t="s">
        <v>487</v>
      </c>
      <c r="G62" s="80">
        <v>0</v>
      </c>
      <c r="H62" s="60">
        <f t="shared" si="2"/>
        <v>0</v>
      </c>
    </row>
    <row r="63" spans="2:9">
      <c r="B63" s="57" t="s">
        <v>539</v>
      </c>
      <c r="C63" s="491" t="s">
        <v>540</v>
      </c>
      <c r="D63" s="57" t="s">
        <v>541</v>
      </c>
      <c r="E63" s="57">
        <v>528</v>
      </c>
      <c r="F63" s="80" t="s">
        <v>487</v>
      </c>
      <c r="G63" s="80">
        <v>0</v>
      </c>
      <c r="H63" s="60">
        <f t="shared" si="2"/>
        <v>0</v>
      </c>
    </row>
    <row r="64" spans="2:9">
      <c r="B64" s="57" t="s">
        <v>265</v>
      </c>
      <c r="C64" s="491" t="s">
        <v>542</v>
      </c>
      <c r="D64" s="57" t="s">
        <v>543</v>
      </c>
      <c r="E64" s="57">
        <v>8</v>
      </c>
      <c r="F64" s="80" t="s">
        <v>487</v>
      </c>
      <c r="G64" s="80">
        <v>0</v>
      </c>
      <c r="H64" s="60">
        <f t="shared" si="2"/>
        <v>0</v>
      </c>
    </row>
    <row r="65" spans="2:9">
      <c r="B65" s="75" t="s">
        <v>39</v>
      </c>
      <c r="C65" s="76"/>
      <c r="D65" s="77"/>
      <c r="E65" s="76">
        <f>SUM(E55:E64)</f>
        <v>744</v>
      </c>
      <c r="F65" s="76"/>
      <c r="G65" s="123"/>
      <c r="H65" s="581">
        <f>SUM(H55:H64)</f>
        <v>0</v>
      </c>
    </row>
    <row r="66" spans="2:9">
      <c r="C66" s="544"/>
      <c r="D66" s="247"/>
      <c r="E66" s="247"/>
      <c r="F66" s="247"/>
      <c r="G66" s="248"/>
      <c r="H66" s="247"/>
      <c r="I66" s="247"/>
    </row>
    <row r="67" spans="2:9">
      <c r="B67" s="603" t="s">
        <v>407</v>
      </c>
      <c r="C67" s="604"/>
      <c r="D67" s="603"/>
      <c r="E67" s="603"/>
      <c r="F67" s="605"/>
      <c r="G67" s="606"/>
      <c r="H67" s="605"/>
    </row>
    <row r="68" spans="2:9">
      <c r="B68" s="55" t="s">
        <v>41</v>
      </c>
      <c r="C68" s="55" t="s">
        <v>42</v>
      </c>
      <c r="D68" s="56" t="s">
        <v>43</v>
      </c>
      <c r="E68" s="55" t="s">
        <v>15</v>
      </c>
      <c r="F68" s="55" t="s">
        <v>16</v>
      </c>
      <c r="G68" s="55" t="s">
        <v>44</v>
      </c>
      <c r="H68" s="55" t="s">
        <v>45</v>
      </c>
    </row>
    <row r="69" spans="2:9">
      <c r="B69" s="80">
        <v>1</v>
      </c>
      <c r="C69" s="287" t="s">
        <v>46</v>
      </c>
      <c r="D69" s="70" t="s">
        <v>95</v>
      </c>
      <c r="E69" s="80" t="s">
        <v>20</v>
      </c>
      <c r="F69" s="80">
        <f>E65</f>
        <v>744</v>
      </c>
      <c r="G69" s="80">
        <v>0</v>
      </c>
      <c r="H69" s="118">
        <f t="shared" ref="H69:H81" si="3">F69*G69</f>
        <v>0</v>
      </c>
    </row>
    <row r="70" spans="2:9">
      <c r="B70" s="80">
        <v>2</v>
      </c>
      <c r="C70" s="61" t="s">
        <v>117</v>
      </c>
      <c r="D70" s="607" t="s">
        <v>544</v>
      </c>
      <c r="E70" s="80" t="s">
        <v>64</v>
      </c>
      <c r="F70" s="68">
        <v>134</v>
      </c>
      <c r="G70" s="80">
        <v>0</v>
      </c>
      <c r="H70" s="60">
        <f t="shared" si="3"/>
        <v>0</v>
      </c>
    </row>
    <row r="71" spans="2:9">
      <c r="B71" s="80">
        <v>3</v>
      </c>
      <c r="C71" s="61" t="s">
        <v>120</v>
      </c>
      <c r="D71" s="66" t="s">
        <v>121</v>
      </c>
      <c r="E71" s="57" t="s">
        <v>64</v>
      </c>
      <c r="F71" s="68">
        <v>532</v>
      </c>
      <c r="G71" s="57">
        <v>0</v>
      </c>
      <c r="H71" s="60">
        <f t="shared" si="3"/>
        <v>0</v>
      </c>
    </row>
    <row r="72" spans="2:9">
      <c r="B72" s="80">
        <v>4</v>
      </c>
      <c r="C72" s="61" t="s">
        <v>122</v>
      </c>
      <c r="D72" s="66" t="s">
        <v>123</v>
      </c>
      <c r="E72" s="57" t="s">
        <v>64</v>
      </c>
      <c r="F72" s="68">
        <f>F71</f>
        <v>532</v>
      </c>
      <c r="G72" s="57">
        <v>0</v>
      </c>
      <c r="H72" s="60">
        <f t="shared" si="3"/>
        <v>0</v>
      </c>
    </row>
    <row r="73" spans="2:9">
      <c r="B73" s="80">
        <v>5</v>
      </c>
      <c r="C73" s="61" t="s">
        <v>46</v>
      </c>
      <c r="D73" s="59" t="s">
        <v>50</v>
      </c>
      <c r="E73" s="57" t="s">
        <v>64</v>
      </c>
      <c r="F73" s="62">
        <f>F71</f>
        <v>532</v>
      </c>
      <c r="G73" s="57">
        <v>0</v>
      </c>
      <c r="H73" s="60">
        <f t="shared" si="3"/>
        <v>0</v>
      </c>
    </row>
    <row r="74" spans="2:9">
      <c r="B74" s="80">
        <v>6</v>
      </c>
      <c r="C74" s="57" t="s">
        <v>96</v>
      </c>
      <c r="D74" s="66" t="s">
        <v>97</v>
      </c>
      <c r="E74" s="57" t="s">
        <v>20</v>
      </c>
      <c r="F74" s="57">
        <f>E65-F75</f>
        <v>681</v>
      </c>
      <c r="G74" s="57">
        <v>0</v>
      </c>
      <c r="H74" s="60">
        <f t="shared" si="3"/>
        <v>0</v>
      </c>
    </row>
    <row r="75" spans="2:9">
      <c r="B75" s="80">
        <v>7</v>
      </c>
      <c r="C75" s="57" t="s">
        <v>475</v>
      </c>
      <c r="D75" s="66" t="s">
        <v>476</v>
      </c>
      <c r="E75" s="67" t="s">
        <v>20</v>
      </c>
      <c r="F75" s="67">
        <f>E58+E59+E60</f>
        <v>63</v>
      </c>
      <c r="G75" s="67">
        <v>0</v>
      </c>
      <c r="H75" s="60">
        <f t="shared" si="3"/>
        <v>0</v>
      </c>
    </row>
    <row r="76" spans="2:9">
      <c r="B76" s="80">
        <v>8</v>
      </c>
      <c r="C76" s="57" t="s">
        <v>98</v>
      </c>
      <c r="D76" s="66" t="s">
        <v>124</v>
      </c>
      <c r="E76" s="57" t="s">
        <v>20</v>
      </c>
      <c r="F76" s="57">
        <f>F74</f>
        <v>681</v>
      </c>
      <c r="G76" s="57">
        <v>0</v>
      </c>
      <c r="H76" s="60">
        <f t="shared" si="3"/>
        <v>0</v>
      </c>
    </row>
    <row r="77" spans="2:9">
      <c r="B77" s="80">
        <v>9</v>
      </c>
      <c r="C77" s="57" t="s">
        <v>46</v>
      </c>
      <c r="D77" s="66" t="s">
        <v>100</v>
      </c>
      <c r="E77" s="57" t="s">
        <v>20</v>
      </c>
      <c r="F77" s="57">
        <f>F76</f>
        <v>681</v>
      </c>
      <c r="G77" s="57">
        <v>0</v>
      </c>
      <c r="H77" s="60">
        <f t="shared" si="3"/>
        <v>0</v>
      </c>
    </row>
    <row r="78" spans="2:9">
      <c r="B78" s="80">
        <v>10</v>
      </c>
      <c r="C78" s="61" t="s">
        <v>125</v>
      </c>
      <c r="D78" s="608" t="s">
        <v>432</v>
      </c>
      <c r="E78" s="86" t="s">
        <v>64</v>
      </c>
      <c r="F78" s="85">
        <f>F71</f>
        <v>532</v>
      </c>
      <c r="G78" s="86">
        <v>0</v>
      </c>
      <c r="H78" s="60">
        <f t="shared" si="3"/>
        <v>0</v>
      </c>
    </row>
    <row r="79" spans="2:9">
      <c r="B79" s="80">
        <v>11</v>
      </c>
      <c r="C79" s="61" t="s">
        <v>65</v>
      </c>
      <c r="D79" s="582" t="s">
        <v>408</v>
      </c>
      <c r="E79" s="73" t="s">
        <v>67</v>
      </c>
      <c r="F79" s="73">
        <f>0.01*F72</f>
        <v>5.32</v>
      </c>
      <c r="G79" s="74">
        <v>0</v>
      </c>
      <c r="H79" s="60">
        <f t="shared" si="3"/>
        <v>0</v>
      </c>
    </row>
    <row r="80" spans="2:9">
      <c r="B80" s="80">
        <v>12</v>
      </c>
      <c r="C80" s="61" t="s">
        <v>68</v>
      </c>
      <c r="D80" s="66" t="s">
        <v>103</v>
      </c>
      <c r="E80" s="57" t="s">
        <v>70</v>
      </c>
      <c r="F80" s="57">
        <f>F78*0.01</f>
        <v>5.32</v>
      </c>
      <c r="G80" s="86">
        <v>0</v>
      </c>
      <c r="H80" s="60">
        <f t="shared" si="3"/>
        <v>0</v>
      </c>
    </row>
    <row r="81" spans="2:10">
      <c r="B81" s="80">
        <v>13</v>
      </c>
      <c r="C81" s="609" t="s">
        <v>46</v>
      </c>
      <c r="D81" s="66" t="s">
        <v>119</v>
      </c>
      <c r="E81" s="67" t="s">
        <v>70</v>
      </c>
      <c r="F81" s="68">
        <f>F70*0.1*1.2</f>
        <v>16.079999999999998</v>
      </c>
      <c r="G81" s="67">
        <v>0</v>
      </c>
      <c r="H81" s="60">
        <f t="shared" si="3"/>
        <v>0</v>
      </c>
    </row>
    <row r="82" spans="2:10">
      <c r="B82" s="75" t="s">
        <v>39</v>
      </c>
      <c r="C82" s="77"/>
      <c r="D82" s="77"/>
      <c r="E82" s="76"/>
      <c r="F82" s="76"/>
      <c r="G82" s="76"/>
      <c r="H82" s="78">
        <f>SUM(H69:H81)</f>
        <v>0</v>
      </c>
    </row>
    <row r="83" spans="2:10">
      <c r="B83" s="551"/>
      <c r="C83" s="551"/>
      <c r="D83" s="551"/>
      <c r="E83" s="552"/>
      <c r="F83" s="552"/>
      <c r="G83" s="552"/>
      <c r="H83" s="553"/>
    </row>
    <row r="84" spans="2:10" ht="16.2">
      <c r="C84" s="54" t="s">
        <v>433</v>
      </c>
      <c r="D84" s="79"/>
      <c r="E84" s="79"/>
      <c r="F84" s="79"/>
      <c r="G84" s="79"/>
      <c r="H84" s="79"/>
      <c r="I84" s="247"/>
    </row>
    <row r="85" spans="2:10">
      <c r="C85" s="55" t="s">
        <v>72</v>
      </c>
      <c r="D85" s="56" t="s">
        <v>73</v>
      </c>
      <c r="E85" s="55" t="s">
        <v>15</v>
      </c>
      <c r="F85" s="55" t="s">
        <v>16</v>
      </c>
      <c r="G85" s="55" t="s">
        <v>44</v>
      </c>
      <c r="H85" s="55" t="s">
        <v>45</v>
      </c>
      <c r="I85" s="247"/>
    </row>
    <row r="86" spans="2:10">
      <c r="C86" s="80">
        <v>1</v>
      </c>
      <c r="D86" s="44" t="s">
        <v>106</v>
      </c>
      <c r="E86" s="131" t="s">
        <v>20</v>
      </c>
      <c r="F86" s="45">
        <f>E65*2</f>
        <v>1488</v>
      </c>
      <c r="G86" s="45">
        <v>0</v>
      </c>
      <c r="H86" s="60">
        <f>F86*G86</f>
        <v>0</v>
      </c>
      <c r="I86" s="247"/>
    </row>
    <row r="87" spans="2:10">
      <c r="C87" s="80">
        <v>2</v>
      </c>
      <c r="D87" s="83" t="s">
        <v>128</v>
      </c>
      <c r="E87" s="84" t="s">
        <v>83</v>
      </c>
      <c r="F87" s="86">
        <f>F71*0.1</f>
        <v>53.2</v>
      </c>
      <c r="G87" s="86">
        <v>0</v>
      </c>
      <c r="H87" s="60">
        <f>F87*G87</f>
        <v>0</v>
      </c>
      <c r="I87" s="247"/>
    </row>
    <row r="88" spans="2:10">
      <c r="C88" s="80">
        <v>3</v>
      </c>
      <c r="D88" s="83" t="s">
        <v>477</v>
      </c>
      <c r="E88" s="84" t="s">
        <v>67</v>
      </c>
      <c r="F88" s="86">
        <f>F75*0.02</f>
        <v>1.26</v>
      </c>
      <c r="G88" s="86">
        <v>0</v>
      </c>
      <c r="H88" s="60">
        <f>F88*G88</f>
        <v>0</v>
      </c>
      <c r="I88" s="247"/>
    </row>
    <row r="89" spans="2:10">
      <c r="C89" s="80">
        <v>4</v>
      </c>
      <c r="D89" s="87" t="s">
        <v>84</v>
      </c>
      <c r="E89" s="84" t="s">
        <v>67</v>
      </c>
      <c r="F89" s="85">
        <f>F71*0.1</f>
        <v>53.2</v>
      </c>
      <c r="G89" s="86">
        <v>0</v>
      </c>
      <c r="H89" s="60">
        <f>F89*G89</f>
        <v>0</v>
      </c>
      <c r="I89" s="247"/>
    </row>
    <row r="90" spans="2:10" ht="16.2">
      <c r="C90" s="75" t="s">
        <v>39</v>
      </c>
      <c r="D90" s="107"/>
      <c r="E90" s="108"/>
      <c r="F90" s="108" t="s">
        <v>86</v>
      </c>
      <c r="G90" s="108"/>
      <c r="H90" s="143">
        <f>SUM(H86:H89)</f>
        <v>0</v>
      </c>
      <c r="I90" s="247"/>
    </row>
    <row r="91" spans="2:10">
      <c r="C91" s="124"/>
      <c r="D91" s="124"/>
      <c r="E91" s="125"/>
      <c r="F91" s="125"/>
      <c r="G91" s="125"/>
      <c r="H91" s="127"/>
      <c r="I91" s="247"/>
    </row>
    <row r="92" spans="2:10">
      <c r="C92" s="89" t="s">
        <v>410</v>
      </c>
      <c r="D92" s="90"/>
      <c r="E92" s="91"/>
      <c r="F92" s="91"/>
      <c r="G92" s="91"/>
      <c r="H92" s="92">
        <f>H65+H82+H90</f>
        <v>0</v>
      </c>
      <c r="I92" s="610"/>
      <c r="J92" s="554"/>
    </row>
    <row r="93" spans="2:10">
      <c r="C93" s="124"/>
      <c r="D93" s="124"/>
      <c r="E93" s="125"/>
      <c r="F93" s="125"/>
      <c r="G93" s="125"/>
      <c r="H93" s="127"/>
      <c r="I93" s="247"/>
    </row>
    <row r="94" spans="2:10">
      <c r="B94" s="132" t="s">
        <v>173</v>
      </c>
      <c r="C94" s="144"/>
      <c r="D94" s="132"/>
      <c r="E94" s="509"/>
      <c r="F94" s="509"/>
      <c r="G94" s="509"/>
      <c r="H94" s="132"/>
      <c r="I94" s="1"/>
    </row>
    <row r="95" spans="2:10">
      <c r="B95" s="502" t="s">
        <v>157</v>
      </c>
      <c r="C95" s="503"/>
      <c r="D95" s="503"/>
      <c r="E95" s="503"/>
      <c r="F95" s="503"/>
      <c r="G95" s="503"/>
      <c r="H95" s="504"/>
      <c r="I95" s="1"/>
    </row>
    <row r="96" spans="2:10">
      <c r="B96" s="186" t="s">
        <v>174</v>
      </c>
      <c r="C96" s="142"/>
      <c r="D96" s="186"/>
      <c r="E96" s="142"/>
      <c r="F96" s="142"/>
      <c r="G96" s="142"/>
      <c r="H96" s="142"/>
      <c r="I96" s="1"/>
    </row>
    <row r="97" spans="2:9">
      <c r="B97" s="138" t="s">
        <v>41</v>
      </c>
      <c r="C97" s="138" t="s">
        <v>42</v>
      </c>
      <c r="D97" s="187" t="s">
        <v>43</v>
      </c>
      <c r="E97" s="188" t="s">
        <v>15</v>
      </c>
      <c r="F97" s="188" t="s">
        <v>16</v>
      </c>
      <c r="G97" s="188" t="s">
        <v>44</v>
      </c>
      <c r="H97" s="188" t="s">
        <v>45</v>
      </c>
      <c r="I97" s="1"/>
    </row>
    <row r="98" spans="2:9">
      <c r="B98" s="318">
        <v>1</v>
      </c>
      <c r="C98" s="189" t="s">
        <v>46</v>
      </c>
      <c r="D98" s="151" t="s">
        <v>175</v>
      </c>
      <c r="E98" s="152" t="s">
        <v>20</v>
      </c>
      <c r="F98" s="190">
        <f>E18</f>
        <v>21</v>
      </c>
      <c r="G98" s="150">
        <v>0</v>
      </c>
      <c r="H98" s="69">
        <f t="shared" ref="H98:H103" si="4">F98*G98</f>
        <v>0</v>
      </c>
      <c r="I98" s="1"/>
    </row>
    <row r="99" spans="2:9">
      <c r="B99" s="318">
        <v>2</v>
      </c>
      <c r="C99" s="191" t="s">
        <v>46</v>
      </c>
      <c r="D99" s="151" t="s">
        <v>176</v>
      </c>
      <c r="E99" s="152" t="s">
        <v>20</v>
      </c>
      <c r="F99" s="190">
        <f>F98</f>
        <v>21</v>
      </c>
      <c r="G99" s="150">
        <v>0</v>
      </c>
      <c r="H99" s="69">
        <f t="shared" si="4"/>
        <v>0</v>
      </c>
      <c r="I99" s="1"/>
    </row>
    <row r="100" spans="2:9">
      <c r="B100" s="318">
        <v>3</v>
      </c>
      <c r="C100" s="191" t="s">
        <v>46</v>
      </c>
      <c r="D100" s="151" t="s">
        <v>177</v>
      </c>
      <c r="E100" s="152" t="s">
        <v>20</v>
      </c>
      <c r="F100" s="190">
        <f>F98</f>
        <v>21</v>
      </c>
      <c r="G100" s="150">
        <v>0</v>
      </c>
      <c r="H100" s="69">
        <f t="shared" si="4"/>
        <v>0</v>
      </c>
      <c r="I100" s="1"/>
    </row>
    <row r="101" spans="2:9">
      <c r="B101" s="318">
        <v>4</v>
      </c>
      <c r="C101" s="191" t="s">
        <v>46</v>
      </c>
      <c r="D101" s="151" t="s">
        <v>178</v>
      </c>
      <c r="E101" s="152" t="s">
        <v>20</v>
      </c>
      <c r="F101" s="190">
        <f>F98</f>
        <v>21</v>
      </c>
      <c r="G101" s="150">
        <v>0</v>
      </c>
      <c r="H101" s="69">
        <f t="shared" si="4"/>
        <v>0</v>
      </c>
      <c r="I101" s="1"/>
    </row>
    <row r="102" spans="2:9">
      <c r="B102" s="318">
        <v>5</v>
      </c>
      <c r="C102" s="191" t="s">
        <v>46</v>
      </c>
      <c r="D102" s="151" t="s">
        <v>179</v>
      </c>
      <c r="E102" s="152" t="s">
        <v>20</v>
      </c>
      <c r="F102" s="190">
        <f>F98</f>
        <v>21</v>
      </c>
      <c r="G102" s="150">
        <v>0</v>
      </c>
      <c r="H102" s="69">
        <f t="shared" si="4"/>
        <v>0</v>
      </c>
      <c r="I102" s="1"/>
    </row>
    <row r="103" spans="2:9">
      <c r="B103" s="319">
        <v>6</v>
      </c>
      <c r="C103" s="193" t="s">
        <v>46</v>
      </c>
      <c r="D103" s="194" t="s">
        <v>180</v>
      </c>
      <c r="E103" s="195" t="s">
        <v>20</v>
      </c>
      <c r="F103" s="196">
        <f>F98</f>
        <v>21</v>
      </c>
      <c r="G103" s="192">
        <v>0</v>
      </c>
      <c r="H103" s="315">
        <f t="shared" si="4"/>
        <v>0</v>
      </c>
      <c r="I103" s="1"/>
    </row>
    <row r="104" spans="2:9">
      <c r="B104" s="94" t="s">
        <v>181</v>
      </c>
      <c r="C104" s="197"/>
      <c r="D104" s="197"/>
      <c r="E104" s="197"/>
      <c r="F104" s="197"/>
      <c r="G104" s="197"/>
      <c r="H104" s="99">
        <f>SUM(H98:H103)</f>
        <v>0</v>
      </c>
      <c r="I104" s="1"/>
    </row>
    <row r="105" spans="2:9">
      <c r="B105" s="513"/>
      <c r="C105" s="185"/>
      <c r="D105" s="185"/>
      <c r="E105" s="185"/>
      <c r="F105" s="185"/>
      <c r="G105" s="185"/>
      <c r="H105" s="515"/>
      <c r="I105" s="1"/>
    </row>
    <row r="106" spans="2:9">
      <c r="B106" s="132" t="s">
        <v>322</v>
      </c>
      <c r="C106" s="144"/>
      <c r="D106" s="132"/>
      <c r="E106" s="509"/>
      <c r="F106" s="509"/>
      <c r="G106" s="509"/>
      <c r="H106" s="132"/>
      <c r="I106" s="1"/>
    </row>
    <row r="107" spans="2:9">
      <c r="B107" s="138" t="s">
        <v>41</v>
      </c>
      <c r="C107" s="138" t="s">
        <v>42</v>
      </c>
      <c r="D107" s="187" t="s">
        <v>43</v>
      </c>
      <c r="E107" s="188" t="s">
        <v>15</v>
      </c>
      <c r="F107" s="188" t="s">
        <v>16</v>
      </c>
      <c r="G107" s="188" t="s">
        <v>44</v>
      </c>
      <c r="H107" s="188" t="s">
        <v>45</v>
      </c>
      <c r="I107" s="1"/>
    </row>
    <row r="108" spans="2:9">
      <c r="B108" s="318">
        <v>1</v>
      </c>
      <c r="C108" s="510" t="s">
        <v>46</v>
      </c>
      <c r="D108" s="198" t="s">
        <v>545</v>
      </c>
      <c r="E108" s="199" t="s">
        <v>20</v>
      </c>
      <c r="F108" s="200">
        <f>E65</f>
        <v>744</v>
      </c>
      <c r="G108" s="141">
        <v>0</v>
      </c>
      <c r="H108" s="60">
        <f>F108*G108</f>
        <v>0</v>
      </c>
      <c r="I108" s="1"/>
    </row>
    <row r="109" spans="2:9">
      <c r="B109" s="318">
        <v>2</v>
      </c>
      <c r="C109" s="191" t="s">
        <v>46</v>
      </c>
      <c r="D109" s="511" t="s">
        <v>178</v>
      </c>
      <c r="E109" s="199" t="s">
        <v>20</v>
      </c>
      <c r="F109" s="200">
        <f>F108</f>
        <v>744</v>
      </c>
      <c r="G109" s="141">
        <v>0</v>
      </c>
      <c r="H109" s="60">
        <f>F109*G109</f>
        <v>0</v>
      </c>
      <c r="I109" s="1"/>
    </row>
    <row r="110" spans="2:9">
      <c r="B110" s="318">
        <v>3</v>
      </c>
      <c r="C110" s="191" t="s">
        <v>46</v>
      </c>
      <c r="D110" s="151" t="s">
        <v>546</v>
      </c>
      <c r="E110" s="199" t="s">
        <v>64</v>
      </c>
      <c r="F110" s="200">
        <f>F71</f>
        <v>532</v>
      </c>
      <c r="G110" s="141">
        <v>0</v>
      </c>
      <c r="H110" s="60">
        <f>F110*G110</f>
        <v>0</v>
      </c>
      <c r="I110" s="1"/>
    </row>
    <row r="111" spans="2:9">
      <c r="B111" s="319">
        <v>4</v>
      </c>
      <c r="C111" s="193" t="s">
        <v>46</v>
      </c>
      <c r="D111" s="512" t="s">
        <v>180</v>
      </c>
      <c r="E111" s="195" t="s">
        <v>64</v>
      </c>
      <c r="F111" s="196">
        <f>F110</f>
        <v>532</v>
      </c>
      <c r="G111" s="192">
        <v>0</v>
      </c>
      <c r="H111" s="315">
        <f>F111*G111</f>
        <v>0</v>
      </c>
      <c r="I111" s="1"/>
    </row>
    <row r="112" spans="2:9">
      <c r="B112" s="94" t="s">
        <v>185</v>
      </c>
      <c r="C112" s="202"/>
      <c r="D112" s="197"/>
      <c r="E112" s="197"/>
      <c r="F112" s="197"/>
      <c r="G112" s="197"/>
      <c r="H112" s="99">
        <f>SUM(H108:H111)</f>
        <v>0</v>
      </c>
      <c r="I112" s="1"/>
    </row>
    <row r="113" spans="2:9">
      <c r="B113" s="513"/>
      <c r="C113" s="185"/>
      <c r="D113" s="185"/>
      <c r="E113" s="185"/>
      <c r="F113" s="185"/>
      <c r="G113" s="185"/>
      <c r="H113" s="515"/>
      <c r="I113" s="1"/>
    </row>
    <row r="114" spans="2:9" ht="16.2">
      <c r="B114" s="321" t="s">
        <v>186</v>
      </c>
      <c r="C114" s="322"/>
      <c r="D114" s="323"/>
      <c r="E114" s="323"/>
      <c r="F114" s="323"/>
      <c r="G114" s="323"/>
      <c r="H114" s="324">
        <f>H104+H112</f>
        <v>0</v>
      </c>
      <c r="I114" s="101"/>
    </row>
    <row r="115" spans="2:9" ht="16.2">
      <c r="B115" s="325" t="s">
        <v>187</v>
      </c>
      <c r="C115" s="326"/>
      <c r="D115" s="327"/>
      <c r="E115" s="327"/>
      <c r="F115" s="327"/>
      <c r="G115" s="327"/>
      <c r="H115" s="328">
        <f>H114*2</f>
        <v>0</v>
      </c>
      <c r="I115" s="101"/>
    </row>
    <row r="116" spans="2:9">
      <c r="B116" s="1"/>
      <c r="C116" s="12"/>
      <c r="D116" s="12"/>
      <c r="E116" s="12"/>
      <c r="F116" s="12"/>
      <c r="G116" s="12"/>
      <c r="H116" s="12"/>
      <c r="I116" s="1"/>
    </row>
    <row r="117" spans="2:9" ht="16.2">
      <c r="B117" s="1"/>
      <c r="C117" s="329" t="s">
        <v>447</v>
      </c>
      <c r="D117" s="12"/>
      <c r="E117" s="12"/>
      <c r="F117" s="12"/>
      <c r="G117" s="12"/>
      <c r="H117" s="12"/>
      <c r="I117" s="1"/>
    </row>
    <row r="118" spans="2:9">
      <c r="B118" s="1"/>
      <c r="C118" s="277" t="s">
        <v>326</v>
      </c>
      <c r="D118" s="12"/>
      <c r="E118" s="12"/>
      <c r="F118" s="12"/>
      <c r="G118" s="12"/>
      <c r="H118" s="12"/>
      <c r="I118" s="1"/>
    </row>
    <row r="119" spans="2:9">
      <c r="B119" s="1"/>
      <c r="C119" s="209" t="s">
        <v>189</v>
      </c>
      <c r="D119" s="210"/>
      <c r="E119" s="210"/>
      <c r="F119" s="210"/>
      <c r="G119" s="210"/>
      <c r="H119" s="60">
        <f>H18+H65</f>
        <v>0</v>
      </c>
      <c r="I119" s="1"/>
    </row>
    <row r="120" spans="2:9">
      <c r="B120" s="1"/>
      <c r="C120" s="209" t="s">
        <v>190</v>
      </c>
      <c r="D120" s="210"/>
      <c r="E120" s="210"/>
      <c r="F120" s="210"/>
      <c r="G120" s="210"/>
      <c r="H120" s="60">
        <f>H35+H82</f>
        <v>0</v>
      </c>
      <c r="I120" s="1"/>
    </row>
    <row r="121" spans="2:9">
      <c r="B121" s="1"/>
      <c r="C121" s="213" t="s">
        <v>201</v>
      </c>
      <c r="D121" s="214"/>
      <c r="E121" s="214"/>
      <c r="F121" s="214"/>
      <c r="G121" s="214"/>
      <c r="H121" s="60">
        <f>H115</f>
        <v>0</v>
      </c>
      <c r="I121" s="1"/>
    </row>
    <row r="122" spans="2:9">
      <c r="B122" s="1"/>
      <c r="C122" s="213" t="s">
        <v>192</v>
      </c>
      <c r="D122" s="214"/>
      <c r="E122" s="214"/>
      <c r="F122" s="214"/>
      <c r="G122" s="214"/>
      <c r="H122" s="315">
        <f>H48+H90</f>
        <v>0</v>
      </c>
      <c r="I122" s="1"/>
    </row>
    <row r="123" spans="2:9" ht="18.600000000000001">
      <c r="B123" s="1"/>
      <c r="C123" s="597" t="s">
        <v>193</v>
      </c>
      <c r="D123" s="611"/>
      <c r="E123" s="611"/>
      <c r="F123" s="611"/>
      <c r="G123" s="611"/>
      <c r="H123" s="612">
        <f>SUM(H119:H122)</f>
        <v>0</v>
      </c>
      <c r="I123" s="212"/>
    </row>
    <row r="124" spans="2:9">
      <c r="C124" s="563" t="s">
        <v>198</v>
      </c>
      <c r="D124" s="564"/>
      <c r="E124" s="564"/>
      <c r="F124" s="564"/>
      <c r="G124" s="564"/>
      <c r="H124" s="60">
        <f>H123/100*21</f>
        <v>0</v>
      </c>
    </row>
    <row r="125" spans="2:9" ht="18.600000000000001">
      <c r="C125" s="589" t="s">
        <v>203</v>
      </c>
      <c r="D125" s="565"/>
      <c r="E125" s="565"/>
      <c r="F125" s="565"/>
      <c r="G125" s="565"/>
      <c r="H125" s="613">
        <f>H123+H124</f>
        <v>0</v>
      </c>
    </row>
  </sheetData>
  <pageMargins left="0.70833333333333304" right="0.70833333333333304" top="0.78749999999999998" bottom="0.78749999999999998" header="0.31527777777777799" footer="0.31527777777777799"/>
  <pageSetup paperSize="9" scale="54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2" manualBreakCount="2">
    <brk id="51" max="16383" man="1"/>
    <brk id="10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8"/>
  <sheetViews>
    <sheetView view="pageBreakPreview" topLeftCell="A25" zoomScale="80" zoomScaleNormal="100" zoomScalePageLayoutView="80" workbookViewId="0">
      <selection activeCell="G58" sqref="G58"/>
    </sheetView>
  </sheetViews>
  <sheetFormatPr defaultRowHeight="14.4"/>
  <cols>
    <col min="1" max="1" width="8.6640625" customWidth="1"/>
    <col min="2" max="2" width="9.33203125" customWidth="1"/>
    <col min="3" max="3" width="36.5546875" customWidth="1"/>
    <col min="4" max="4" width="101" customWidth="1"/>
    <col min="5" max="5" width="13.109375" customWidth="1"/>
    <col min="6" max="6" width="18" customWidth="1"/>
    <col min="7" max="7" width="24.33203125" customWidth="1"/>
    <col min="8" max="8" width="21.6640625" customWidth="1"/>
    <col min="9" max="9" width="25" customWidth="1"/>
    <col min="10" max="1021" width="8.6640625" customWidth="1"/>
    <col min="1022" max="1025" width="9.109375" customWidth="1"/>
  </cols>
  <sheetData>
    <row r="1" spans="2:9" ht="18">
      <c r="B1" s="533" t="s">
        <v>0</v>
      </c>
      <c r="C1" s="534"/>
      <c r="D1" s="534"/>
    </row>
    <row r="2" spans="2:9" ht="18.600000000000001">
      <c r="B2" s="535" t="s">
        <v>547</v>
      </c>
      <c r="C2" s="536"/>
      <c r="D2" s="537"/>
      <c r="E2" s="247"/>
      <c r="F2" s="247"/>
      <c r="G2" s="248"/>
      <c r="H2" s="247"/>
      <c r="I2" s="247"/>
    </row>
    <row r="3" spans="2:9" ht="17.399999999999999">
      <c r="B3" s="14" t="s">
        <v>13</v>
      </c>
      <c r="C3" s="249"/>
      <c r="D3" s="247"/>
      <c r="E3" s="247"/>
      <c r="F3" s="247"/>
      <c r="G3" s="248"/>
      <c r="H3" s="247"/>
      <c r="I3" s="247"/>
    </row>
    <row r="4" spans="2:9">
      <c r="B4" s="15" t="s">
        <v>14</v>
      </c>
      <c r="C4" s="538"/>
      <c r="D4" s="247"/>
      <c r="E4" s="247"/>
      <c r="F4" s="247"/>
      <c r="G4" s="248"/>
      <c r="H4" s="247"/>
      <c r="I4" s="247"/>
    </row>
    <row r="5" spans="2:9" ht="27.6">
      <c r="B5" s="250"/>
      <c r="C5" s="251"/>
      <c r="D5" s="252"/>
      <c r="E5" s="20" t="s">
        <v>15</v>
      </c>
      <c r="F5" s="20" t="s">
        <v>16</v>
      </c>
      <c r="G5" s="20" t="s">
        <v>17</v>
      </c>
      <c r="H5" s="20" t="s">
        <v>18</v>
      </c>
    </row>
    <row r="6" spans="2:9" ht="16.2">
      <c r="B6" s="17" t="s">
        <v>517</v>
      </c>
      <c r="C6" s="253"/>
      <c r="D6" s="254"/>
      <c r="E6" s="24" t="s">
        <v>20</v>
      </c>
      <c r="F6" s="24">
        <f>E15</f>
        <v>155</v>
      </c>
      <c r="G6" s="26">
        <v>260</v>
      </c>
      <c r="H6" s="26">
        <f>(H15+H29+H36)/E15</f>
        <v>0</v>
      </c>
    </row>
    <row r="7" spans="2:9" ht="16.2">
      <c r="B7" s="21" t="s">
        <v>26</v>
      </c>
      <c r="C7" s="22"/>
      <c r="D7" s="23"/>
      <c r="E7" s="24" t="s">
        <v>20</v>
      </c>
      <c r="F7" s="24">
        <f>E15</f>
        <v>155</v>
      </c>
      <c r="G7" s="26">
        <v>115</v>
      </c>
      <c r="H7" s="26">
        <f>H47/F43</f>
        <v>0</v>
      </c>
    </row>
    <row r="8" spans="2:9" ht="15.6">
      <c r="C8" s="541"/>
      <c r="D8" s="247"/>
      <c r="E8" s="247"/>
      <c r="F8" s="247"/>
      <c r="G8" s="248"/>
      <c r="H8" s="247"/>
      <c r="I8" s="247"/>
    </row>
    <row r="9" spans="2:9" ht="16.2">
      <c r="B9" s="542" t="s">
        <v>428</v>
      </c>
      <c r="C9" s="32"/>
      <c r="D9" s="32"/>
      <c r="E9" s="35"/>
      <c r="F9" s="32"/>
      <c r="G9" s="32"/>
      <c r="H9" s="32"/>
    </row>
    <row r="10" spans="2:9">
      <c r="B10" s="259" t="s">
        <v>429</v>
      </c>
      <c r="C10" s="12"/>
      <c r="D10" s="37"/>
      <c r="E10" s="13"/>
      <c r="F10" s="38"/>
      <c r="G10" s="13"/>
      <c r="H10" s="13"/>
    </row>
    <row r="11" spans="2:9">
      <c r="B11" s="58" t="s">
        <v>29</v>
      </c>
      <c r="C11" s="58" t="s">
        <v>30</v>
      </c>
      <c r="D11" s="58" t="s">
        <v>31</v>
      </c>
      <c r="E11" s="58" t="s">
        <v>32</v>
      </c>
      <c r="F11" s="58" t="s">
        <v>33</v>
      </c>
      <c r="G11" s="58" t="s">
        <v>34</v>
      </c>
      <c r="H11" s="58" t="s">
        <v>35</v>
      </c>
    </row>
    <row r="12" spans="2:9">
      <c r="B12" s="57" t="s">
        <v>90</v>
      </c>
      <c r="C12" s="133" t="s">
        <v>548</v>
      </c>
      <c r="D12" s="133" t="s">
        <v>549</v>
      </c>
      <c r="E12" s="119">
        <v>77</v>
      </c>
      <c r="F12" s="80" t="s">
        <v>402</v>
      </c>
      <c r="G12" s="80">
        <v>0</v>
      </c>
      <c r="H12" s="60">
        <f>G12*E12</f>
        <v>0</v>
      </c>
    </row>
    <row r="13" spans="2:9">
      <c r="B13" s="57" t="s">
        <v>109</v>
      </c>
      <c r="C13" s="492" t="s">
        <v>550</v>
      </c>
      <c r="D13" s="492" t="s">
        <v>538</v>
      </c>
      <c r="E13" s="119">
        <v>38</v>
      </c>
      <c r="F13" s="80" t="s">
        <v>402</v>
      </c>
      <c r="G13" s="80">
        <v>0</v>
      </c>
      <c r="H13" s="60">
        <f>G13*E13</f>
        <v>0</v>
      </c>
    </row>
    <row r="14" spans="2:9">
      <c r="B14" s="57" t="s">
        <v>113</v>
      </c>
      <c r="C14" s="133" t="s">
        <v>551</v>
      </c>
      <c r="D14" s="133" t="s">
        <v>543</v>
      </c>
      <c r="E14" s="119">
        <v>40</v>
      </c>
      <c r="F14" s="80" t="s">
        <v>402</v>
      </c>
      <c r="G14" s="80">
        <v>0</v>
      </c>
      <c r="H14" s="60">
        <f>G14*E14</f>
        <v>0</v>
      </c>
    </row>
    <row r="15" spans="2:9">
      <c r="B15" s="75" t="s">
        <v>39</v>
      </c>
      <c r="C15" s="76"/>
      <c r="D15" s="77"/>
      <c r="E15" s="76">
        <f>SUM(E12:E14)</f>
        <v>155</v>
      </c>
      <c r="F15" s="76"/>
      <c r="G15" s="123"/>
      <c r="H15" s="543">
        <f>SUM(H12:H14)</f>
        <v>0</v>
      </c>
    </row>
    <row r="16" spans="2:9">
      <c r="C16" s="544"/>
      <c r="D16" s="247"/>
      <c r="E16" s="247"/>
      <c r="F16" s="247"/>
      <c r="G16" s="248"/>
      <c r="H16" s="247"/>
      <c r="I16" s="247"/>
    </row>
    <row r="17" spans="2:8">
      <c r="B17" s="545" t="s">
        <v>407</v>
      </c>
      <c r="C17" s="546"/>
      <c r="D17" s="545"/>
      <c r="E17" s="545"/>
      <c r="F17" s="547"/>
      <c r="G17" s="548"/>
      <c r="H17" s="547"/>
    </row>
    <row r="18" spans="2:8">
      <c r="B18" s="58" t="s">
        <v>41</v>
      </c>
      <c r="C18" s="58" t="s">
        <v>42</v>
      </c>
      <c r="D18" s="614" t="s">
        <v>43</v>
      </c>
      <c r="E18" s="58" t="s">
        <v>15</v>
      </c>
      <c r="F18" s="58" t="s">
        <v>16</v>
      </c>
      <c r="G18" s="58" t="s">
        <v>44</v>
      </c>
      <c r="H18" s="58" t="s">
        <v>45</v>
      </c>
    </row>
    <row r="19" spans="2:8">
      <c r="B19" s="80">
        <v>1</v>
      </c>
      <c r="C19" s="287" t="s">
        <v>46</v>
      </c>
      <c r="D19" s="70" t="s">
        <v>95</v>
      </c>
      <c r="E19" s="80" t="s">
        <v>20</v>
      </c>
      <c r="F19" s="80">
        <f>E15</f>
        <v>155</v>
      </c>
      <c r="G19" s="80">
        <v>0</v>
      </c>
      <c r="H19" s="60">
        <f t="shared" ref="H19:H28" si="0">F19*G19</f>
        <v>0</v>
      </c>
    </row>
    <row r="20" spans="2:8">
      <c r="B20" s="57">
        <v>2</v>
      </c>
      <c r="C20" s="61" t="s">
        <v>120</v>
      </c>
      <c r="D20" s="59" t="s">
        <v>121</v>
      </c>
      <c r="E20" s="57" t="s">
        <v>64</v>
      </c>
      <c r="F20" s="68">
        <v>192</v>
      </c>
      <c r="G20" s="57">
        <v>0</v>
      </c>
      <c r="H20" s="60">
        <f t="shared" si="0"/>
        <v>0</v>
      </c>
    </row>
    <row r="21" spans="2:8">
      <c r="B21" s="80">
        <v>3</v>
      </c>
      <c r="C21" s="61" t="s">
        <v>122</v>
      </c>
      <c r="D21" s="59" t="s">
        <v>123</v>
      </c>
      <c r="E21" s="57" t="s">
        <v>64</v>
      </c>
      <c r="F21" s="68">
        <f>F20</f>
        <v>192</v>
      </c>
      <c r="G21" s="57">
        <v>0</v>
      </c>
      <c r="H21" s="60">
        <f t="shared" si="0"/>
        <v>0</v>
      </c>
    </row>
    <row r="22" spans="2:8">
      <c r="B22" s="57">
        <v>4</v>
      </c>
      <c r="C22" s="61" t="s">
        <v>46</v>
      </c>
      <c r="D22" s="59" t="s">
        <v>50</v>
      </c>
      <c r="E22" s="57" t="s">
        <v>64</v>
      </c>
      <c r="F22" s="62">
        <f>F20</f>
        <v>192</v>
      </c>
      <c r="G22" s="57">
        <v>0</v>
      </c>
      <c r="H22" s="60">
        <f t="shared" si="0"/>
        <v>0</v>
      </c>
    </row>
    <row r="23" spans="2:8">
      <c r="B23" s="80">
        <v>5</v>
      </c>
      <c r="C23" s="57" t="s">
        <v>96</v>
      </c>
      <c r="D23" s="59" t="s">
        <v>97</v>
      </c>
      <c r="E23" s="57" t="s">
        <v>20</v>
      </c>
      <c r="F23" s="67">
        <f>F19</f>
        <v>155</v>
      </c>
      <c r="G23" s="57">
        <v>0</v>
      </c>
      <c r="H23" s="60">
        <f t="shared" si="0"/>
        <v>0</v>
      </c>
    </row>
    <row r="24" spans="2:8">
      <c r="B24" s="57">
        <v>6</v>
      </c>
      <c r="C24" s="57" t="s">
        <v>98</v>
      </c>
      <c r="D24" s="59" t="s">
        <v>124</v>
      </c>
      <c r="E24" s="57" t="s">
        <v>20</v>
      </c>
      <c r="F24" s="35">
        <f>F23</f>
        <v>155</v>
      </c>
      <c r="G24" s="57">
        <v>0</v>
      </c>
      <c r="H24" s="60">
        <f t="shared" si="0"/>
        <v>0</v>
      </c>
    </row>
    <row r="25" spans="2:8">
      <c r="B25" s="80">
        <v>7</v>
      </c>
      <c r="C25" s="57" t="s">
        <v>46</v>
      </c>
      <c r="D25" s="59" t="s">
        <v>100</v>
      </c>
      <c r="E25" s="57" t="s">
        <v>20</v>
      </c>
      <c r="F25" s="67">
        <f>F24</f>
        <v>155</v>
      </c>
      <c r="G25" s="57">
        <v>0</v>
      </c>
      <c r="H25" s="60">
        <f t="shared" si="0"/>
        <v>0</v>
      </c>
    </row>
    <row r="26" spans="2:8">
      <c r="B26" s="57">
        <v>8</v>
      </c>
      <c r="C26" s="61" t="s">
        <v>125</v>
      </c>
      <c r="D26" s="44" t="s">
        <v>432</v>
      </c>
      <c r="E26" s="86" t="s">
        <v>64</v>
      </c>
      <c r="F26" s="549">
        <f>F20</f>
        <v>192</v>
      </c>
      <c r="G26" s="86">
        <v>0</v>
      </c>
      <c r="H26" s="60">
        <f t="shared" si="0"/>
        <v>0</v>
      </c>
    </row>
    <row r="27" spans="2:8">
      <c r="B27" s="80">
        <v>9</v>
      </c>
      <c r="C27" s="61" t="s">
        <v>65</v>
      </c>
      <c r="D27" s="72" t="s">
        <v>408</v>
      </c>
      <c r="E27" s="73" t="s">
        <v>67</v>
      </c>
      <c r="F27" s="498">
        <f>0.01*F21</f>
        <v>1.92</v>
      </c>
      <c r="G27" s="74">
        <v>0</v>
      </c>
      <c r="H27" s="60">
        <f t="shared" si="0"/>
        <v>0</v>
      </c>
    </row>
    <row r="28" spans="2:8">
      <c r="B28" s="57">
        <v>10</v>
      </c>
      <c r="C28" s="61" t="s">
        <v>68</v>
      </c>
      <c r="D28" s="59" t="s">
        <v>103</v>
      </c>
      <c r="E28" s="57" t="s">
        <v>70</v>
      </c>
      <c r="F28" s="67">
        <f>F26*0.01</f>
        <v>1.92</v>
      </c>
      <c r="G28" s="86">
        <v>0</v>
      </c>
      <c r="H28" s="60">
        <f t="shared" si="0"/>
        <v>0</v>
      </c>
    </row>
    <row r="29" spans="2:8">
      <c r="B29" s="75" t="s">
        <v>39</v>
      </c>
      <c r="C29" s="77"/>
      <c r="D29" s="77"/>
      <c r="E29" s="76"/>
      <c r="F29" s="76"/>
      <c r="G29" s="76"/>
      <c r="H29" s="78">
        <f>SUM(H19:H28)</f>
        <v>0</v>
      </c>
    </row>
    <row r="30" spans="2:8">
      <c r="B30" s="551"/>
      <c r="C30" s="551"/>
      <c r="D30" s="551"/>
      <c r="E30" s="552"/>
      <c r="F30" s="552"/>
      <c r="G30" s="552"/>
      <c r="H30" s="553"/>
    </row>
    <row r="31" spans="2:8" ht="16.2">
      <c r="C31" s="54" t="s">
        <v>433</v>
      </c>
      <c r="D31" s="79"/>
      <c r="E31" s="79"/>
      <c r="F31" s="79"/>
      <c r="G31" s="79"/>
      <c r="H31" s="79"/>
    </row>
    <row r="32" spans="2:8">
      <c r="C32" s="55" t="s">
        <v>72</v>
      </c>
      <c r="D32" s="56" t="s">
        <v>73</v>
      </c>
      <c r="E32" s="55" t="s">
        <v>15</v>
      </c>
      <c r="F32" s="55" t="s">
        <v>16</v>
      </c>
      <c r="G32" s="55" t="s">
        <v>44</v>
      </c>
      <c r="H32" s="55" t="s">
        <v>45</v>
      </c>
    </row>
    <row r="33" spans="2:9">
      <c r="C33" s="80">
        <v>1</v>
      </c>
      <c r="D33" s="44" t="s">
        <v>106</v>
      </c>
      <c r="E33" s="131" t="s">
        <v>20</v>
      </c>
      <c r="F33" s="45">
        <f>E15*2</f>
        <v>310</v>
      </c>
      <c r="G33" s="45">
        <v>0</v>
      </c>
      <c r="H33" s="60">
        <f>F33*G33</f>
        <v>0</v>
      </c>
    </row>
    <row r="34" spans="2:9">
      <c r="C34" s="80">
        <v>2</v>
      </c>
      <c r="D34" s="83" t="s">
        <v>128</v>
      </c>
      <c r="E34" s="84" t="s">
        <v>83</v>
      </c>
      <c r="F34" s="86">
        <f>F20*0.1</f>
        <v>19.200000000000003</v>
      </c>
      <c r="G34" s="86">
        <v>0</v>
      </c>
      <c r="H34" s="60">
        <f>F34*G34</f>
        <v>0</v>
      </c>
    </row>
    <row r="35" spans="2:9">
      <c r="C35" s="80">
        <v>3</v>
      </c>
      <c r="D35" s="87" t="s">
        <v>552</v>
      </c>
      <c r="E35" s="84" t="s">
        <v>67</v>
      </c>
      <c r="F35" s="85">
        <f>F20*0.1</f>
        <v>19.200000000000003</v>
      </c>
      <c r="G35" s="86">
        <v>0</v>
      </c>
      <c r="H35" s="60">
        <f>F35*G35</f>
        <v>0</v>
      </c>
    </row>
    <row r="36" spans="2:9" ht="16.2">
      <c r="C36" s="75" t="s">
        <v>39</v>
      </c>
      <c r="D36" s="107"/>
      <c r="E36" s="108"/>
      <c r="F36" s="108" t="s">
        <v>86</v>
      </c>
      <c r="G36" s="108"/>
      <c r="H36" s="143">
        <f>SUM(H33:H35)</f>
        <v>0</v>
      </c>
    </row>
    <row r="37" spans="2:9">
      <c r="B37" s="551"/>
      <c r="C37" s="124"/>
      <c r="D37" s="124"/>
      <c r="E37" s="125"/>
      <c r="F37" s="125"/>
      <c r="G37" s="125"/>
      <c r="H37" s="127"/>
    </row>
    <row r="38" spans="2:9">
      <c r="B38" s="551"/>
      <c r="C38" s="89" t="s">
        <v>410</v>
      </c>
      <c r="D38" s="90"/>
      <c r="E38" s="91"/>
      <c r="F38" s="91"/>
      <c r="G38" s="91"/>
      <c r="H38" s="92">
        <f>H15+H29+H36</f>
        <v>0</v>
      </c>
      <c r="I38" s="554"/>
    </row>
    <row r="39" spans="2:9">
      <c r="C39" s="544"/>
      <c r="D39" s="247"/>
      <c r="E39" s="247"/>
      <c r="F39" s="247"/>
      <c r="G39" s="248"/>
      <c r="H39" s="247"/>
      <c r="I39" s="247"/>
    </row>
    <row r="40" spans="2:9">
      <c r="B40" s="100"/>
      <c r="C40" s="101"/>
      <c r="D40" s="101"/>
      <c r="E40" s="101"/>
      <c r="F40" s="101"/>
      <c r="G40" s="101"/>
      <c r="H40" s="204"/>
      <c r="I40" s="101"/>
    </row>
    <row r="41" spans="2:9">
      <c r="B41" s="132" t="s">
        <v>322</v>
      </c>
      <c r="C41" s="144"/>
      <c r="D41" s="132"/>
      <c r="E41" s="509"/>
      <c r="F41" s="509"/>
      <c r="G41" s="509"/>
      <c r="H41" s="132"/>
      <c r="I41" s="1"/>
    </row>
    <row r="42" spans="2:9">
      <c r="B42" s="138" t="s">
        <v>41</v>
      </c>
      <c r="C42" s="138" t="s">
        <v>42</v>
      </c>
      <c r="D42" s="187" t="s">
        <v>43</v>
      </c>
      <c r="E42" s="188" t="s">
        <v>15</v>
      </c>
      <c r="F42" s="188" t="s">
        <v>16</v>
      </c>
      <c r="G42" s="188" t="s">
        <v>44</v>
      </c>
      <c r="H42" s="188" t="s">
        <v>45</v>
      </c>
      <c r="I42" s="1"/>
    </row>
    <row r="43" spans="2:9">
      <c r="B43" s="57">
        <v>1</v>
      </c>
      <c r="C43" s="189" t="s">
        <v>46</v>
      </c>
      <c r="D43" s="198" t="s">
        <v>446</v>
      </c>
      <c r="E43" s="199" t="s">
        <v>20</v>
      </c>
      <c r="F43" s="200">
        <f>E15</f>
        <v>155</v>
      </c>
      <c r="G43" s="141">
        <v>0</v>
      </c>
      <c r="H43" s="60">
        <f>F43*G43</f>
        <v>0</v>
      </c>
      <c r="I43" s="1"/>
    </row>
    <row r="44" spans="2:9">
      <c r="B44" s="80">
        <v>2</v>
      </c>
      <c r="C44" s="191" t="s">
        <v>46</v>
      </c>
      <c r="D44" s="511" t="s">
        <v>178</v>
      </c>
      <c r="E44" s="199" t="s">
        <v>20</v>
      </c>
      <c r="F44" s="200">
        <f>E15</f>
        <v>155</v>
      </c>
      <c r="G44" s="141">
        <v>0</v>
      </c>
      <c r="H44" s="60">
        <f>F44*G44</f>
        <v>0</v>
      </c>
      <c r="I44" s="1"/>
    </row>
    <row r="45" spans="2:9">
      <c r="B45" s="80">
        <v>3</v>
      </c>
      <c r="C45" s="191" t="s">
        <v>46</v>
      </c>
      <c r="D45" s="151" t="s">
        <v>546</v>
      </c>
      <c r="E45" s="199" t="s">
        <v>64</v>
      </c>
      <c r="F45" s="190">
        <f>F20</f>
        <v>192</v>
      </c>
      <c r="G45" s="141">
        <v>0</v>
      </c>
      <c r="H45" s="60">
        <f>F45*G45</f>
        <v>0</v>
      </c>
      <c r="I45" s="1"/>
    </row>
    <row r="46" spans="2:9">
      <c r="B46" s="80">
        <v>4</v>
      </c>
      <c r="C46" s="557" t="s">
        <v>46</v>
      </c>
      <c r="D46" s="558" t="s">
        <v>553</v>
      </c>
      <c r="E46" s="559" t="s">
        <v>64</v>
      </c>
      <c r="F46" s="560">
        <f>F45</f>
        <v>192</v>
      </c>
      <c r="G46" s="561">
        <v>0</v>
      </c>
      <c r="H46" s="60">
        <f>F46*G46</f>
        <v>0</v>
      </c>
      <c r="I46" s="1"/>
    </row>
    <row r="47" spans="2:9">
      <c r="B47" s="94" t="s">
        <v>185</v>
      </c>
      <c r="C47" s="202"/>
      <c r="D47" s="197"/>
      <c r="E47" s="197"/>
      <c r="F47" s="197"/>
      <c r="G47" s="197"/>
      <c r="H47" s="99">
        <f>SUM(H43:H46)</f>
        <v>0</v>
      </c>
      <c r="I47" s="1"/>
    </row>
    <row r="48" spans="2:9">
      <c r="B48" s="158" t="s">
        <v>187</v>
      </c>
      <c r="C48" s="615"/>
      <c r="D48" s="616"/>
      <c r="E48" s="616"/>
      <c r="F48" s="616"/>
      <c r="G48" s="616"/>
      <c r="H48" s="160">
        <f>H47*2</f>
        <v>0</v>
      </c>
      <c r="I48" s="101"/>
    </row>
    <row r="49" spans="2:9">
      <c r="B49" s="1"/>
      <c r="C49" s="12"/>
      <c r="D49" s="12"/>
      <c r="E49" s="12"/>
      <c r="F49" s="12"/>
      <c r="G49" s="12"/>
      <c r="H49" s="12"/>
      <c r="I49" s="1"/>
    </row>
    <row r="50" spans="2:9" ht="16.2">
      <c r="B50" s="1"/>
      <c r="C50" s="329" t="s">
        <v>447</v>
      </c>
      <c r="D50" s="12"/>
      <c r="E50" s="12"/>
      <c r="F50" s="12"/>
      <c r="G50" s="12"/>
      <c r="H50" s="12"/>
      <c r="I50" s="1"/>
    </row>
    <row r="51" spans="2:9">
      <c r="B51" s="1"/>
      <c r="C51" s="209" t="s">
        <v>189</v>
      </c>
      <c r="D51" s="210"/>
      <c r="E51" s="210"/>
      <c r="F51" s="210"/>
      <c r="G51" s="210"/>
      <c r="H51" s="60">
        <f>H15</f>
        <v>0</v>
      </c>
      <c r="I51" s="1"/>
    </row>
    <row r="52" spans="2:9">
      <c r="B52" s="1"/>
      <c r="C52" s="209" t="s">
        <v>190</v>
      </c>
      <c r="D52" s="210"/>
      <c r="E52" s="210"/>
      <c r="F52" s="210"/>
      <c r="G52" s="210"/>
      <c r="H52" s="60">
        <f>H29</f>
        <v>0</v>
      </c>
      <c r="I52" s="1"/>
    </row>
    <row r="53" spans="2:9">
      <c r="B53" s="1"/>
      <c r="C53" s="213" t="s">
        <v>201</v>
      </c>
      <c r="D53" s="214"/>
      <c r="E53" s="214"/>
      <c r="F53" s="214"/>
      <c r="G53" s="214"/>
      <c r="H53" s="60">
        <f>H48</f>
        <v>0</v>
      </c>
      <c r="I53" s="1"/>
    </row>
    <row r="54" spans="2:9">
      <c r="B54" s="1"/>
      <c r="C54" s="213" t="s">
        <v>192</v>
      </c>
      <c r="D54" s="214"/>
      <c r="E54" s="214"/>
      <c r="F54" s="214"/>
      <c r="G54" s="214"/>
      <c r="H54" s="60">
        <f>H36</f>
        <v>0</v>
      </c>
      <c r="I54" s="1"/>
    </row>
    <row r="55" spans="2:9" ht="18.600000000000001">
      <c r="B55" s="1"/>
      <c r="C55" s="597" t="s">
        <v>193</v>
      </c>
      <c r="D55" s="611"/>
      <c r="E55" s="611"/>
      <c r="F55" s="611"/>
      <c r="G55" s="611"/>
      <c r="H55" s="617">
        <f>SUM(H51:H54)</f>
        <v>0</v>
      </c>
      <c r="I55" s="212"/>
    </row>
    <row r="56" spans="2:9" ht="18">
      <c r="C56" s="563" t="s">
        <v>194</v>
      </c>
      <c r="D56" s="564"/>
      <c r="E56" s="564"/>
      <c r="F56" s="564"/>
      <c r="G56" s="564"/>
      <c r="H56" s="331">
        <f>H55/100*21</f>
        <v>0</v>
      </c>
    </row>
    <row r="57" spans="2:9" ht="18.600000000000001">
      <c r="C57" s="589" t="s">
        <v>203</v>
      </c>
      <c r="D57" s="618"/>
      <c r="E57" s="618"/>
      <c r="F57" s="618"/>
      <c r="G57" s="618"/>
      <c r="H57" s="613">
        <f>H55+H56</f>
        <v>0</v>
      </c>
    </row>
    <row r="58" spans="2:9">
      <c r="H58" s="566"/>
    </row>
  </sheetData>
  <pageMargins left="0.70833333333333304" right="0.70833333333333304" top="0.78749999999999998" bottom="0.78749999999999998" header="0.31527777777777799" footer="0.31527777777777799"/>
  <pageSetup paperSize="9" scale="54" firstPageNumber="0" orientation="landscape" horizontalDpi="300" verticalDpi="300" r:id="rId1"/>
  <headerFooter>
    <oddHeader>&amp;CZELENÉ CESTY MĚSTEM - II. ETAPA</oddHeader>
    <oddFooter>&amp;L&amp;A&amp;C2020&amp;R&amp;P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1"/>
  <sheetViews>
    <sheetView view="pageBreakPreview" topLeftCell="A139" zoomScaleNormal="98" zoomScaleSheetLayoutView="100" zoomScalePageLayoutView="44" workbookViewId="0">
      <selection activeCell="G12" sqref="G12"/>
    </sheetView>
  </sheetViews>
  <sheetFormatPr defaultRowHeight="14.4"/>
  <cols>
    <col min="1" max="2" width="9.109375" customWidth="1"/>
    <col min="3" max="3" width="114.33203125" customWidth="1"/>
    <col min="4" max="4" width="9" customWidth="1"/>
    <col min="5" max="5" width="11" customWidth="1"/>
    <col min="6" max="6" width="11.33203125" customWidth="1"/>
    <col min="7" max="7" width="24" customWidth="1"/>
    <col min="8" max="8" width="9.109375" customWidth="1"/>
    <col min="9" max="9" width="9.88671875" customWidth="1"/>
    <col min="10" max="10" width="10.109375" customWidth="1"/>
    <col min="11" max="11" width="13.44140625" customWidth="1"/>
    <col min="12" max="1025" width="9.109375" customWidth="1"/>
  </cols>
  <sheetData>
    <row r="1" spans="2:13" ht="18.600000000000001">
      <c r="B1" s="619" t="s">
        <v>0</v>
      </c>
      <c r="C1" s="620"/>
      <c r="D1" s="620"/>
      <c r="E1" s="620"/>
      <c r="F1" s="620"/>
      <c r="G1" s="620"/>
      <c r="H1" s="620"/>
    </row>
    <row r="2" spans="2:13" ht="18.600000000000001">
      <c r="B2" s="621" t="s">
        <v>554</v>
      </c>
      <c r="C2" s="620"/>
      <c r="D2" s="620"/>
      <c r="E2" s="620"/>
      <c r="F2" s="620"/>
      <c r="G2" s="620"/>
      <c r="H2" s="620"/>
    </row>
    <row r="3" spans="2:13" ht="18.600000000000001">
      <c r="B3" s="622" t="s">
        <v>206</v>
      </c>
    </row>
    <row r="4" spans="2:13" ht="17.25" customHeight="1">
      <c r="B4" s="623" t="s">
        <v>555</v>
      </c>
      <c r="C4" s="624"/>
      <c r="D4" s="624"/>
      <c r="E4" s="624"/>
      <c r="F4" s="625"/>
      <c r="G4" s="624"/>
      <c r="H4" s="620"/>
    </row>
    <row r="5" spans="2:13">
      <c r="B5" s="626" t="s">
        <v>41</v>
      </c>
      <c r="C5" s="626" t="s">
        <v>43</v>
      </c>
      <c r="D5" s="626" t="s">
        <v>15</v>
      </c>
      <c r="E5" s="626" t="s">
        <v>556</v>
      </c>
      <c r="F5" s="626" t="s">
        <v>557</v>
      </c>
      <c r="G5" s="626" t="s">
        <v>45</v>
      </c>
      <c r="H5" s="620"/>
    </row>
    <row r="6" spans="2:13">
      <c r="B6" s="627">
        <v>1</v>
      </c>
      <c r="C6" s="628" t="s">
        <v>558</v>
      </c>
      <c r="D6" s="627" t="s">
        <v>20</v>
      </c>
      <c r="E6" s="627">
        <v>1</v>
      </c>
      <c r="F6" s="627">
        <v>0</v>
      </c>
      <c r="G6" s="286">
        <f>E6*F6</f>
        <v>0</v>
      </c>
      <c r="H6" s="620"/>
    </row>
    <row r="7" spans="2:13" ht="24">
      <c r="B7" s="627">
        <v>2</v>
      </c>
      <c r="C7" s="629" t="s">
        <v>559</v>
      </c>
      <c r="D7" s="627" t="s">
        <v>24</v>
      </c>
      <c r="E7" s="627">
        <v>1.2699999999999999E-2</v>
      </c>
      <c r="F7" s="627">
        <v>0</v>
      </c>
      <c r="G7" s="286">
        <f>F7*E7</f>
        <v>0</v>
      </c>
      <c r="H7" s="620"/>
    </row>
    <row r="8" spans="2:13">
      <c r="B8" s="627">
        <v>3</v>
      </c>
      <c r="C8" s="630" t="s">
        <v>560</v>
      </c>
      <c r="D8" s="627" t="s">
        <v>24</v>
      </c>
      <c r="E8" s="627">
        <f>E7</f>
        <v>1.2699999999999999E-2</v>
      </c>
      <c r="F8" s="627">
        <v>0</v>
      </c>
      <c r="G8" s="286">
        <f>F8*E8</f>
        <v>0</v>
      </c>
      <c r="H8" s="631"/>
    </row>
    <row r="9" spans="2:13">
      <c r="B9" s="627">
        <v>4</v>
      </c>
      <c r="C9" s="630" t="s">
        <v>561</v>
      </c>
      <c r="D9" s="627" t="s">
        <v>24</v>
      </c>
      <c r="E9" s="627">
        <f>E7</f>
        <v>1.2699999999999999E-2</v>
      </c>
      <c r="F9" s="627">
        <v>0</v>
      </c>
      <c r="G9" s="286">
        <f>F9*E9</f>
        <v>0</v>
      </c>
      <c r="H9" s="632"/>
      <c r="I9" s="632"/>
      <c r="J9" s="632"/>
      <c r="K9" s="632"/>
      <c r="L9" s="632"/>
      <c r="M9" s="632"/>
    </row>
    <row r="10" spans="2:13">
      <c r="B10" s="633" t="s">
        <v>39</v>
      </c>
      <c r="C10" s="634"/>
      <c r="D10" s="635"/>
      <c r="E10" s="635"/>
      <c r="F10" s="635"/>
      <c r="G10" s="636">
        <f>G6+G7+G8+G9</f>
        <v>0</v>
      </c>
      <c r="H10" s="631"/>
    </row>
    <row r="11" spans="2:13">
      <c r="B11" s="637"/>
      <c r="C11" s="638"/>
      <c r="D11" s="637"/>
      <c r="E11" s="637"/>
      <c r="F11" s="637"/>
      <c r="G11" s="639"/>
      <c r="H11" s="631"/>
    </row>
    <row r="12" spans="2:13" ht="16.2">
      <c r="B12" s="623" t="s">
        <v>562</v>
      </c>
      <c r="C12" s="623"/>
      <c r="D12" s="624"/>
      <c r="E12" s="624"/>
      <c r="F12" s="625"/>
      <c r="G12" s="624"/>
      <c r="H12" s="631"/>
    </row>
    <row r="13" spans="2:13">
      <c r="B13" s="626" t="s">
        <v>41</v>
      </c>
      <c r="C13" s="626" t="s">
        <v>43</v>
      </c>
      <c r="D13" s="626" t="s">
        <v>15</v>
      </c>
      <c r="E13" s="626" t="s">
        <v>556</v>
      </c>
      <c r="F13" s="626" t="s">
        <v>557</v>
      </c>
      <c r="G13" s="626" t="s">
        <v>45</v>
      </c>
      <c r="H13" s="631"/>
    </row>
    <row r="14" spans="2:13">
      <c r="B14" s="627">
        <v>1</v>
      </c>
      <c r="C14" s="630" t="s">
        <v>563</v>
      </c>
      <c r="D14" s="627" t="s">
        <v>20</v>
      </c>
      <c r="E14" s="627">
        <v>1</v>
      </c>
      <c r="F14" s="627">
        <v>0</v>
      </c>
      <c r="G14" s="286">
        <f>F14*E14</f>
        <v>0</v>
      </c>
      <c r="H14" s="620"/>
    </row>
    <row r="15" spans="2:13">
      <c r="B15" s="640" t="s">
        <v>39</v>
      </c>
      <c r="C15" s="641"/>
      <c r="D15" s="642"/>
      <c r="E15" s="642"/>
      <c r="F15" s="642"/>
      <c r="G15" s="643">
        <f>G14</f>
        <v>0</v>
      </c>
      <c r="H15" s="631"/>
    </row>
    <row r="16" spans="2:13">
      <c r="B16" s="631"/>
      <c r="C16" s="631"/>
      <c r="D16" s="631"/>
      <c r="E16" s="631"/>
      <c r="F16" s="631"/>
      <c r="G16" s="631"/>
      <c r="H16" s="631"/>
    </row>
    <row r="17" spans="2:8">
      <c r="B17" s="623" t="s">
        <v>564</v>
      </c>
      <c r="C17" s="638"/>
      <c r="D17" s="637"/>
      <c r="E17" s="637"/>
      <c r="F17" s="637"/>
      <c r="G17" s="639"/>
    </row>
    <row r="18" spans="2:8">
      <c r="B18" s="626" t="s">
        <v>41</v>
      </c>
      <c r="C18" s="626" t="s">
        <v>43</v>
      </c>
      <c r="D18" s="626" t="s">
        <v>15</v>
      </c>
      <c r="E18" s="626" t="s">
        <v>556</v>
      </c>
      <c r="F18" s="626" t="s">
        <v>557</v>
      </c>
      <c r="G18" s="626" t="s">
        <v>45</v>
      </c>
    </row>
    <row r="19" spans="2:8">
      <c r="B19" s="627">
        <v>1</v>
      </c>
      <c r="C19" s="630" t="s">
        <v>565</v>
      </c>
      <c r="D19" s="627" t="s">
        <v>20</v>
      </c>
      <c r="E19" s="627">
        <v>1</v>
      </c>
      <c r="F19" s="644">
        <v>0</v>
      </c>
      <c r="G19" s="286">
        <f>F19*E19</f>
        <v>0</v>
      </c>
    </row>
    <row r="20" spans="2:8">
      <c r="B20" s="640" t="s">
        <v>39</v>
      </c>
      <c r="C20" s="641"/>
      <c r="D20" s="642"/>
      <c r="E20" s="642"/>
      <c r="F20" s="642"/>
      <c r="G20" s="643">
        <f>G19</f>
        <v>0</v>
      </c>
    </row>
    <row r="21" spans="2:8" ht="18.600000000000001">
      <c r="B21" s="645" t="s">
        <v>566</v>
      </c>
      <c r="C21" s="646"/>
      <c r="D21" s="647"/>
      <c r="E21" s="647"/>
      <c r="F21" s="647"/>
      <c r="G21" s="648">
        <f>G10+G15+G20</f>
        <v>0</v>
      </c>
      <c r="H21" s="620"/>
    </row>
    <row r="22" spans="2:8" ht="18.600000000000001">
      <c r="B22" s="649" t="s">
        <v>194</v>
      </c>
      <c r="C22" s="646"/>
      <c r="D22" s="647"/>
      <c r="E22" s="647"/>
      <c r="F22" s="647"/>
      <c r="G22" s="648">
        <f>G21/100*21</f>
        <v>0</v>
      </c>
      <c r="H22" s="620"/>
    </row>
    <row r="23" spans="2:8" ht="18.600000000000001">
      <c r="B23" s="650" t="s">
        <v>567</v>
      </c>
      <c r="C23" s="651"/>
      <c r="D23" s="652"/>
      <c r="E23" s="652"/>
      <c r="F23" s="652"/>
      <c r="G23" s="653">
        <f>SUM(G21:G22)</f>
        <v>0</v>
      </c>
      <c r="H23" s="620"/>
    </row>
    <row r="25" spans="2:8" ht="18.600000000000001">
      <c r="B25" s="11" t="s">
        <v>479</v>
      </c>
    </row>
    <row r="26" spans="2:8" ht="16.2">
      <c r="B26" s="623" t="s">
        <v>555</v>
      </c>
      <c r="C26" s="624"/>
      <c r="D26" s="624"/>
      <c r="E26" s="624"/>
      <c r="F26" s="625"/>
      <c r="G26" s="624"/>
    </row>
    <row r="27" spans="2:8">
      <c r="B27" s="138" t="s">
        <v>41</v>
      </c>
      <c r="C27" s="138" t="s">
        <v>43</v>
      </c>
      <c r="D27" s="138" t="s">
        <v>15</v>
      </c>
      <c r="E27" s="138" t="s">
        <v>556</v>
      </c>
      <c r="F27" s="138" t="s">
        <v>557</v>
      </c>
      <c r="G27" s="138" t="s">
        <v>45</v>
      </c>
    </row>
    <row r="28" spans="2:8" ht="24">
      <c r="B28" s="627">
        <v>1</v>
      </c>
      <c r="C28" s="629" t="s">
        <v>559</v>
      </c>
      <c r="D28" s="627" t="s">
        <v>24</v>
      </c>
      <c r="E28" s="627">
        <v>5.0000000000000001E-4</v>
      </c>
      <c r="F28" s="654">
        <v>0</v>
      </c>
      <c r="G28" s="286">
        <f>F28*E28</f>
        <v>0</v>
      </c>
    </row>
    <row r="29" spans="2:8">
      <c r="B29" s="627">
        <v>2</v>
      </c>
      <c r="C29" s="630" t="s">
        <v>560</v>
      </c>
      <c r="D29" s="627" t="s">
        <v>24</v>
      </c>
      <c r="E29" s="627">
        <f>E28</f>
        <v>5.0000000000000001E-4</v>
      </c>
      <c r="F29" s="654">
        <v>0</v>
      </c>
      <c r="G29" s="286">
        <f>F29*E29</f>
        <v>0</v>
      </c>
    </row>
    <row r="30" spans="2:8">
      <c r="B30" s="627">
        <v>3</v>
      </c>
      <c r="C30" s="630" t="s">
        <v>568</v>
      </c>
      <c r="D30" s="627" t="s">
        <v>24</v>
      </c>
      <c r="E30" s="627">
        <f>E28</f>
        <v>5.0000000000000001E-4</v>
      </c>
      <c r="F30" s="654">
        <v>0</v>
      </c>
      <c r="G30" s="286">
        <f>F30*E30</f>
        <v>0</v>
      </c>
    </row>
    <row r="31" spans="2:8">
      <c r="B31" s="633" t="s">
        <v>39</v>
      </c>
      <c r="C31" s="634"/>
      <c r="D31" s="635"/>
      <c r="E31" s="635"/>
      <c r="F31" s="635"/>
      <c r="G31" s="655">
        <f>SUM(G28:G30)</f>
        <v>0</v>
      </c>
    </row>
    <row r="32" spans="2:8">
      <c r="B32" s="637"/>
      <c r="C32" s="638"/>
      <c r="D32" s="637"/>
      <c r="E32" s="637"/>
      <c r="F32" s="637"/>
      <c r="G32" s="639"/>
    </row>
    <row r="33" spans="2:7" ht="16.2">
      <c r="B33" s="623" t="s">
        <v>562</v>
      </c>
      <c r="C33" s="54"/>
      <c r="D33" s="624"/>
      <c r="E33" s="624"/>
      <c r="F33" s="625"/>
      <c r="G33" s="624"/>
    </row>
    <row r="34" spans="2:7">
      <c r="B34" s="138" t="s">
        <v>41</v>
      </c>
      <c r="C34" s="138" t="s">
        <v>43</v>
      </c>
      <c r="D34" s="138" t="s">
        <v>15</v>
      </c>
      <c r="E34" s="138" t="s">
        <v>556</v>
      </c>
      <c r="F34" s="138" t="s">
        <v>557</v>
      </c>
      <c r="G34" s="138" t="s">
        <v>45</v>
      </c>
    </row>
    <row r="35" spans="2:7">
      <c r="B35" s="627">
        <v>1</v>
      </c>
      <c r="C35" s="630" t="s">
        <v>569</v>
      </c>
      <c r="D35" s="627" t="s">
        <v>20</v>
      </c>
      <c r="E35" s="573">
        <v>2</v>
      </c>
      <c r="F35" s="627">
        <v>0</v>
      </c>
      <c r="G35" s="286">
        <f>F35*E35</f>
        <v>0</v>
      </c>
    </row>
    <row r="36" spans="2:7">
      <c r="B36" s="640" t="s">
        <v>39</v>
      </c>
      <c r="C36" s="641"/>
      <c r="D36" s="642"/>
      <c r="E36" s="642">
        <f>SUM(E35:E35)</f>
        <v>2</v>
      </c>
      <c r="F36" s="642"/>
      <c r="G36" s="656">
        <f>SUM(G35:G35)</f>
        <v>0</v>
      </c>
    </row>
    <row r="37" spans="2:7">
      <c r="B37" s="30"/>
      <c r="C37" s="30"/>
      <c r="D37" s="30"/>
      <c r="E37" s="30"/>
      <c r="F37" s="30"/>
      <c r="G37" s="30"/>
    </row>
    <row r="38" spans="2:7" ht="16.2">
      <c r="B38" s="623" t="s">
        <v>570</v>
      </c>
      <c r="C38" s="54"/>
      <c r="D38" s="624"/>
      <c r="E38" s="624"/>
      <c r="F38" s="625"/>
      <c r="G38" s="624"/>
    </row>
    <row r="39" spans="2:7">
      <c r="B39" s="138" t="s">
        <v>41</v>
      </c>
      <c r="C39" s="657" t="s">
        <v>43</v>
      </c>
      <c r="D39" s="658"/>
      <c r="E39" s="658"/>
      <c r="F39" s="659"/>
      <c r="G39" s="659" t="s">
        <v>571</v>
      </c>
    </row>
    <row r="40" spans="2:7">
      <c r="B40" s="627">
        <v>1</v>
      </c>
      <c r="C40" s="660" t="s">
        <v>572</v>
      </c>
      <c r="D40" s="642"/>
      <c r="E40" s="642"/>
      <c r="F40" s="661"/>
      <c r="G40" s="662"/>
    </row>
    <row r="41" spans="2:7">
      <c r="B41" s="640" t="s">
        <v>39</v>
      </c>
      <c r="C41" s="663"/>
      <c r="D41" s="664"/>
      <c r="E41" s="664"/>
      <c r="F41" s="664"/>
      <c r="G41" s="656">
        <f>(G31+G36)/100*40</f>
        <v>0</v>
      </c>
    </row>
    <row r="42" spans="2:7">
      <c r="B42" s="1"/>
      <c r="C42" s="638"/>
      <c r="D42" s="637"/>
      <c r="E42" s="637"/>
      <c r="F42" s="637"/>
      <c r="G42" s="639"/>
    </row>
    <row r="43" spans="2:7">
      <c r="B43" s="623" t="s">
        <v>564</v>
      </c>
      <c r="C43" s="638"/>
      <c r="D43" s="637"/>
      <c r="E43" s="637"/>
      <c r="F43" s="637"/>
      <c r="G43" s="639"/>
    </row>
    <row r="44" spans="2:7">
      <c r="B44" s="138" t="s">
        <v>41</v>
      </c>
      <c r="C44" s="138" t="s">
        <v>43</v>
      </c>
      <c r="D44" s="138" t="s">
        <v>15</v>
      </c>
      <c r="E44" s="138" t="s">
        <v>556</v>
      </c>
      <c r="F44" s="138" t="s">
        <v>557</v>
      </c>
      <c r="G44" s="138" t="s">
        <v>45</v>
      </c>
    </row>
    <row r="45" spans="2:7">
      <c r="B45" s="665"/>
      <c r="C45" s="666" t="s">
        <v>573</v>
      </c>
      <c r="D45" s="667" t="s">
        <v>20</v>
      </c>
      <c r="E45" s="667">
        <v>2</v>
      </c>
      <c r="F45" s="627">
        <v>0</v>
      </c>
      <c r="G45" s="286">
        <f>F45*E45</f>
        <v>0</v>
      </c>
    </row>
    <row r="46" spans="2:7">
      <c r="B46" s="640" t="s">
        <v>39</v>
      </c>
      <c r="C46" s="641"/>
      <c r="D46" s="642"/>
      <c r="E46" s="642">
        <f>SUM(E45:E45)</f>
        <v>2</v>
      </c>
      <c r="F46" s="642"/>
      <c r="G46" s="656">
        <f>SUM(G45:G45)</f>
        <v>0</v>
      </c>
    </row>
    <row r="47" spans="2:7" ht="18.600000000000001">
      <c r="B47" s="645" t="s">
        <v>566</v>
      </c>
      <c r="C47" s="668"/>
      <c r="D47" s="669"/>
      <c r="E47" s="669"/>
      <c r="F47" s="669"/>
      <c r="G47" s="670">
        <f>G31+G36+G41+G46</f>
        <v>0</v>
      </c>
    </row>
    <row r="48" spans="2:7" ht="18.600000000000001">
      <c r="B48" s="649" t="s">
        <v>194</v>
      </c>
      <c r="C48" s="668"/>
      <c r="D48" s="669"/>
      <c r="E48" s="669"/>
      <c r="F48" s="669"/>
      <c r="G48" s="648">
        <f>G47/100*21</f>
        <v>0</v>
      </c>
    </row>
    <row r="49" spans="2:7" ht="18.600000000000001">
      <c r="B49" s="650" t="s">
        <v>567</v>
      </c>
      <c r="C49" s="671"/>
      <c r="D49" s="672"/>
      <c r="E49" s="672"/>
      <c r="F49" s="672"/>
      <c r="G49" s="673">
        <f>SUM(G47:G48)</f>
        <v>0</v>
      </c>
    </row>
    <row r="51" spans="2:7" ht="18.600000000000001">
      <c r="B51" s="11" t="s">
        <v>505</v>
      </c>
    </row>
    <row r="52" spans="2:7" ht="16.2">
      <c r="B52" s="623" t="s">
        <v>555</v>
      </c>
      <c r="C52" s="624"/>
      <c r="D52" s="624"/>
      <c r="E52" s="624"/>
      <c r="F52" s="625"/>
      <c r="G52" s="624"/>
    </row>
    <row r="53" spans="2:7">
      <c r="B53" s="138" t="s">
        <v>41</v>
      </c>
      <c r="C53" s="138" t="s">
        <v>43</v>
      </c>
      <c r="D53" s="138" t="s">
        <v>15</v>
      </c>
      <c r="E53" s="138" t="s">
        <v>556</v>
      </c>
      <c r="F53" s="138" t="s">
        <v>557</v>
      </c>
      <c r="G53" s="138" t="s">
        <v>45</v>
      </c>
    </row>
    <row r="54" spans="2:7" ht="24">
      <c r="B54" s="627">
        <v>1</v>
      </c>
      <c r="C54" s="629" t="s">
        <v>559</v>
      </c>
      <c r="D54" s="627" t="s">
        <v>24</v>
      </c>
      <c r="E54" s="627">
        <v>6.1999999999999998E-3</v>
      </c>
      <c r="F54" s="654">
        <v>0</v>
      </c>
      <c r="G54" s="286">
        <f>F54*E54</f>
        <v>0</v>
      </c>
    </row>
    <row r="55" spans="2:7">
      <c r="B55" s="627">
        <v>2</v>
      </c>
      <c r="C55" s="630" t="s">
        <v>560</v>
      </c>
      <c r="D55" s="627" t="s">
        <v>24</v>
      </c>
      <c r="E55" s="627">
        <f>E54</f>
        <v>6.1999999999999998E-3</v>
      </c>
      <c r="F55" s="654">
        <v>0</v>
      </c>
      <c r="G55" s="286">
        <f>F55*E55</f>
        <v>0</v>
      </c>
    </row>
    <row r="56" spans="2:7">
      <c r="B56" s="627">
        <v>3</v>
      </c>
      <c r="C56" s="630" t="s">
        <v>568</v>
      </c>
      <c r="D56" s="627" t="s">
        <v>24</v>
      </c>
      <c r="E56" s="627">
        <f>E54</f>
        <v>6.1999999999999998E-3</v>
      </c>
      <c r="F56" s="654">
        <v>0</v>
      </c>
      <c r="G56" s="286">
        <f>F56*E56</f>
        <v>0</v>
      </c>
    </row>
    <row r="57" spans="2:7">
      <c r="B57" s="633" t="s">
        <v>39</v>
      </c>
      <c r="C57" s="634"/>
      <c r="D57" s="635"/>
      <c r="E57" s="635"/>
      <c r="F57" s="635"/>
      <c r="G57" s="655">
        <f>SUM(G54:G56)</f>
        <v>0</v>
      </c>
    </row>
    <row r="58" spans="2:7">
      <c r="B58" s="637"/>
      <c r="C58" s="638"/>
      <c r="D58" s="637"/>
      <c r="E58" s="637"/>
      <c r="F58" s="637"/>
      <c r="G58" s="639"/>
    </row>
    <row r="59" spans="2:7" ht="16.2">
      <c r="B59" s="623" t="s">
        <v>562</v>
      </c>
      <c r="C59" s="54"/>
      <c r="D59" s="624"/>
      <c r="E59" s="624"/>
      <c r="F59" s="625"/>
      <c r="G59" s="624"/>
    </row>
    <row r="60" spans="2:7">
      <c r="B60" s="138" t="s">
        <v>41</v>
      </c>
      <c r="C60" s="138" t="s">
        <v>43</v>
      </c>
      <c r="D60" s="138" t="s">
        <v>15</v>
      </c>
      <c r="E60" s="138" t="s">
        <v>556</v>
      </c>
      <c r="F60" s="138" t="s">
        <v>557</v>
      </c>
      <c r="G60" s="138" t="s">
        <v>45</v>
      </c>
    </row>
    <row r="61" spans="2:7">
      <c r="B61" s="627">
        <v>1</v>
      </c>
      <c r="C61" s="630" t="s">
        <v>569</v>
      </c>
      <c r="D61" s="627" t="s">
        <v>20</v>
      </c>
      <c r="E61" s="573">
        <v>3</v>
      </c>
      <c r="F61" s="627">
        <v>0</v>
      </c>
      <c r="G61" s="286">
        <f>F61*E61</f>
        <v>0</v>
      </c>
    </row>
    <row r="62" spans="2:7">
      <c r="B62" s="627">
        <v>2</v>
      </c>
      <c r="C62" s="630" t="s">
        <v>574</v>
      </c>
      <c r="D62" s="627" t="s">
        <v>20</v>
      </c>
      <c r="E62" s="627">
        <v>5</v>
      </c>
      <c r="F62" s="627">
        <v>0</v>
      </c>
      <c r="G62" s="286">
        <f>F62*E62</f>
        <v>0</v>
      </c>
    </row>
    <row r="63" spans="2:7">
      <c r="B63" s="627">
        <v>3</v>
      </c>
      <c r="C63" s="630" t="s">
        <v>563</v>
      </c>
      <c r="D63" s="627" t="s">
        <v>20</v>
      </c>
      <c r="E63" s="627">
        <v>5</v>
      </c>
      <c r="F63" s="627">
        <v>0</v>
      </c>
      <c r="G63" s="286">
        <f>F63*E63</f>
        <v>0</v>
      </c>
    </row>
    <row r="64" spans="2:7">
      <c r="B64" s="627">
        <v>4</v>
      </c>
      <c r="C64" s="630" t="s">
        <v>575</v>
      </c>
      <c r="D64" s="627" t="s">
        <v>20</v>
      </c>
      <c r="E64" s="627">
        <v>3</v>
      </c>
      <c r="F64" s="627">
        <v>0</v>
      </c>
      <c r="G64" s="286">
        <f>F64*E64</f>
        <v>0</v>
      </c>
    </row>
    <row r="65" spans="2:7">
      <c r="B65" s="640" t="s">
        <v>39</v>
      </c>
      <c r="C65" s="641"/>
      <c r="D65" s="642"/>
      <c r="E65" s="642">
        <f>SUM(E61:E64)</f>
        <v>16</v>
      </c>
      <c r="F65" s="642"/>
      <c r="G65" s="656">
        <f>SUM(G61:G64)</f>
        <v>0</v>
      </c>
    </row>
    <row r="66" spans="2:7">
      <c r="B66" s="30"/>
      <c r="C66" s="30"/>
      <c r="D66" s="30"/>
      <c r="E66" s="30"/>
      <c r="F66" s="30"/>
      <c r="G66" s="30"/>
    </row>
    <row r="67" spans="2:7" ht="16.2">
      <c r="B67" s="623" t="s">
        <v>570</v>
      </c>
      <c r="C67" s="54"/>
      <c r="D67" s="624"/>
      <c r="E67" s="624"/>
      <c r="F67" s="625"/>
      <c r="G67" s="624"/>
    </row>
    <row r="68" spans="2:7">
      <c r="B68" s="138" t="s">
        <v>41</v>
      </c>
      <c r="C68" s="657" t="s">
        <v>43</v>
      </c>
      <c r="D68" s="658"/>
      <c r="E68" s="658"/>
      <c r="F68" s="659"/>
      <c r="G68" s="659" t="s">
        <v>571</v>
      </c>
    </row>
    <row r="69" spans="2:7">
      <c r="B69" s="627">
        <v>1</v>
      </c>
      <c r="C69" s="660" t="s">
        <v>576</v>
      </c>
      <c r="D69" s="642"/>
      <c r="E69" s="642"/>
      <c r="F69" s="661"/>
      <c r="G69" s="662">
        <f>G65/100*20</f>
        <v>0</v>
      </c>
    </row>
    <row r="70" spans="2:7">
      <c r="B70" s="640" t="s">
        <v>39</v>
      </c>
      <c r="C70" s="663"/>
      <c r="D70" s="664"/>
      <c r="E70" s="664"/>
      <c r="F70" s="664"/>
      <c r="G70" s="656">
        <f>G69</f>
        <v>0</v>
      </c>
    </row>
    <row r="71" spans="2:7">
      <c r="B71" s="1"/>
      <c r="C71" s="638"/>
      <c r="D71" s="637"/>
      <c r="E71" s="637"/>
      <c r="F71" s="637"/>
      <c r="G71" s="639"/>
    </row>
    <row r="72" spans="2:7">
      <c r="B72" s="623" t="s">
        <v>564</v>
      </c>
      <c r="C72" s="638"/>
      <c r="D72" s="637"/>
      <c r="E72" s="637"/>
      <c r="F72" s="637"/>
      <c r="G72" s="639"/>
    </row>
    <row r="73" spans="2:7">
      <c r="B73" s="138" t="s">
        <v>41</v>
      </c>
      <c r="C73" s="138" t="s">
        <v>43</v>
      </c>
      <c r="D73" s="138" t="s">
        <v>15</v>
      </c>
      <c r="E73" s="138" t="s">
        <v>556</v>
      </c>
      <c r="F73" s="138" t="s">
        <v>557</v>
      </c>
      <c r="G73" s="138" t="s">
        <v>45</v>
      </c>
    </row>
    <row r="74" spans="2:7">
      <c r="B74" s="665">
        <v>1</v>
      </c>
      <c r="C74" s="666" t="s">
        <v>573</v>
      </c>
      <c r="D74" s="667" t="s">
        <v>20</v>
      </c>
      <c r="E74" s="667">
        <v>2</v>
      </c>
      <c r="F74" s="627">
        <v>0</v>
      </c>
      <c r="G74" s="286">
        <f>F74*E74</f>
        <v>0</v>
      </c>
    </row>
    <row r="75" spans="2:7">
      <c r="B75" s="667">
        <v>2</v>
      </c>
      <c r="C75" s="666" t="s">
        <v>577</v>
      </c>
      <c r="D75" s="667" t="s">
        <v>20</v>
      </c>
      <c r="E75" s="667">
        <v>1</v>
      </c>
      <c r="F75" s="674">
        <v>0</v>
      </c>
      <c r="G75" s="286">
        <f>F75*E75</f>
        <v>0</v>
      </c>
    </row>
    <row r="76" spans="2:7">
      <c r="B76" s="627">
        <v>3</v>
      </c>
      <c r="C76" s="630" t="s">
        <v>578</v>
      </c>
      <c r="D76" s="627" t="s">
        <v>20</v>
      </c>
      <c r="E76" s="627">
        <v>5</v>
      </c>
      <c r="F76" s="644">
        <v>0</v>
      </c>
      <c r="G76" s="286">
        <f>F76*E76</f>
        <v>0</v>
      </c>
    </row>
    <row r="77" spans="2:7">
      <c r="B77" s="627">
        <v>4</v>
      </c>
      <c r="C77" s="630" t="s">
        <v>565</v>
      </c>
      <c r="D77" s="627" t="s">
        <v>20</v>
      </c>
      <c r="E77" s="627">
        <v>4</v>
      </c>
      <c r="F77" s="644">
        <v>0</v>
      </c>
      <c r="G77" s="286">
        <f>F77*E77</f>
        <v>0</v>
      </c>
    </row>
    <row r="78" spans="2:7">
      <c r="B78" s="627">
        <v>5</v>
      </c>
      <c r="C78" s="630" t="s">
        <v>579</v>
      </c>
      <c r="D78" s="627" t="s">
        <v>20</v>
      </c>
      <c r="E78" s="627">
        <v>4</v>
      </c>
      <c r="F78" s="644">
        <v>0</v>
      </c>
      <c r="G78" s="286">
        <f>F78*E78</f>
        <v>0</v>
      </c>
    </row>
    <row r="79" spans="2:7">
      <c r="B79" s="640" t="s">
        <v>39</v>
      </c>
      <c r="C79" s="641"/>
      <c r="D79" s="642"/>
      <c r="E79" s="642">
        <f>SUM(E74:E78)</f>
        <v>16</v>
      </c>
      <c r="F79" s="642"/>
      <c r="G79" s="656">
        <f>SUM(G74:G78)</f>
        <v>0</v>
      </c>
    </row>
    <row r="80" spans="2:7">
      <c r="B80" s="1"/>
      <c r="C80" s="1"/>
      <c r="D80" s="1"/>
      <c r="E80" s="1"/>
      <c r="F80" s="1"/>
      <c r="G80" s="675"/>
    </row>
    <row r="81" spans="2:7" ht="18.600000000000001">
      <c r="B81" s="645" t="s">
        <v>566</v>
      </c>
      <c r="C81" s="646"/>
      <c r="D81" s="647"/>
      <c r="E81" s="647"/>
      <c r="F81" s="647"/>
      <c r="G81" s="648">
        <f>G57+G65+G70+G79</f>
        <v>0</v>
      </c>
    </row>
    <row r="82" spans="2:7" ht="18.600000000000001">
      <c r="B82" s="649" t="s">
        <v>194</v>
      </c>
      <c r="C82" s="676"/>
      <c r="D82" s="677"/>
      <c r="E82" s="677"/>
      <c r="F82" s="677"/>
      <c r="G82" s="678">
        <f>G81/100*21</f>
        <v>0</v>
      </c>
    </row>
    <row r="83" spans="2:7" ht="18.600000000000001">
      <c r="B83" s="650" t="s">
        <v>567</v>
      </c>
      <c r="C83" s="651"/>
      <c r="D83" s="652"/>
      <c r="E83" s="652"/>
      <c r="F83" s="652"/>
      <c r="G83" s="653">
        <f>SUM(G81:G82)</f>
        <v>0</v>
      </c>
    </row>
    <row r="85" spans="2:7">
      <c r="B85" s="334" t="s">
        <v>580</v>
      </c>
    </row>
    <row r="86" spans="2:7" ht="16.2">
      <c r="B86" s="679" t="s">
        <v>581</v>
      </c>
      <c r="C86" s="54"/>
      <c r="D86" s="624"/>
      <c r="E86" s="624"/>
      <c r="F86" s="680"/>
      <c r="G86" s="681"/>
    </row>
    <row r="87" spans="2:7">
      <c r="B87" s="147" t="s">
        <v>41</v>
      </c>
      <c r="C87" s="682" t="s">
        <v>582</v>
      </c>
      <c r="D87" s="138" t="s">
        <v>15</v>
      </c>
      <c r="E87" s="138" t="s">
        <v>556</v>
      </c>
      <c r="F87" s="138" t="s">
        <v>557</v>
      </c>
      <c r="G87" s="138" t="s">
        <v>45</v>
      </c>
    </row>
    <row r="88" spans="2:7">
      <c r="B88" s="654">
        <v>1</v>
      </c>
      <c r="C88" s="683" t="s">
        <v>583</v>
      </c>
      <c r="D88" s="627" t="s">
        <v>20</v>
      </c>
      <c r="E88" s="627">
        <v>2</v>
      </c>
      <c r="F88" s="684">
        <v>0</v>
      </c>
      <c r="G88" s="286">
        <f>F88*E88</f>
        <v>0</v>
      </c>
    </row>
    <row r="89" spans="2:7">
      <c r="B89" s="685" t="s">
        <v>584</v>
      </c>
      <c r="C89" s="641"/>
      <c r="D89" s="642"/>
      <c r="E89" s="642">
        <f>SUM(E88:E88)</f>
        <v>2</v>
      </c>
      <c r="F89" s="642"/>
      <c r="G89" s="686">
        <f>SUM(G88:G88)</f>
        <v>0</v>
      </c>
    </row>
    <row r="90" spans="2:7" ht="18.600000000000001">
      <c r="B90" s="645" t="s">
        <v>585</v>
      </c>
      <c r="C90" s="646"/>
      <c r="D90" s="647"/>
      <c r="E90" s="647"/>
      <c r="F90" s="647"/>
      <c r="G90" s="648">
        <f>G89</f>
        <v>0</v>
      </c>
    </row>
    <row r="91" spans="2:7" ht="18.600000000000001">
      <c r="B91" s="649" t="s">
        <v>194</v>
      </c>
      <c r="C91" s="646"/>
      <c r="D91" s="647"/>
      <c r="E91" s="647"/>
      <c r="F91" s="647"/>
      <c r="G91" s="648">
        <f>G90/100*21</f>
        <v>0</v>
      </c>
    </row>
    <row r="92" spans="2:7" ht="18.600000000000001">
      <c r="B92" s="687" t="s">
        <v>586</v>
      </c>
      <c r="C92" s="688"/>
      <c r="D92" s="689"/>
      <c r="E92" s="689"/>
      <c r="F92" s="689"/>
      <c r="G92" s="690">
        <f>SUM(G90:G91)</f>
        <v>0</v>
      </c>
    </row>
    <row r="94" spans="2:7" ht="18.600000000000001">
      <c r="B94" s="11" t="s">
        <v>516</v>
      </c>
    </row>
    <row r="95" spans="2:7" ht="16.2">
      <c r="B95" s="623" t="s">
        <v>555</v>
      </c>
      <c r="C95" s="624"/>
      <c r="D95" s="624"/>
      <c r="E95" s="624"/>
      <c r="F95" s="625"/>
      <c r="G95" s="624"/>
    </row>
    <row r="96" spans="2:7">
      <c r="B96" s="138" t="s">
        <v>41</v>
      </c>
      <c r="C96" s="138" t="s">
        <v>43</v>
      </c>
      <c r="D96" s="138" t="s">
        <v>15</v>
      </c>
      <c r="E96" s="138" t="s">
        <v>556</v>
      </c>
      <c r="F96" s="138" t="s">
        <v>557</v>
      </c>
      <c r="G96" s="138" t="s">
        <v>45</v>
      </c>
    </row>
    <row r="97" spans="2:7" ht="24">
      <c r="B97" s="627">
        <v>1</v>
      </c>
      <c r="C97" s="629" t="s">
        <v>559</v>
      </c>
      <c r="D97" s="627" t="s">
        <v>24</v>
      </c>
      <c r="E97" s="627">
        <v>2.5000000000000001E-3</v>
      </c>
      <c r="F97" s="654">
        <v>0</v>
      </c>
      <c r="G97" s="286">
        <f>F97*E97</f>
        <v>0</v>
      </c>
    </row>
    <row r="98" spans="2:7">
      <c r="B98" s="627">
        <v>2</v>
      </c>
      <c r="C98" s="630" t="s">
        <v>560</v>
      </c>
      <c r="D98" s="627" t="s">
        <v>24</v>
      </c>
      <c r="E98" s="627">
        <f>E97</f>
        <v>2.5000000000000001E-3</v>
      </c>
      <c r="F98" s="654">
        <v>0</v>
      </c>
      <c r="G98" s="286">
        <f>F98*E98</f>
        <v>0</v>
      </c>
    </row>
    <row r="99" spans="2:7">
      <c r="B99" s="627">
        <v>3</v>
      </c>
      <c r="C99" s="630" t="s">
        <v>568</v>
      </c>
      <c r="D99" s="627" t="s">
        <v>24</v>
      </c>
      <c r="E99" s="627">
        <f>E97</f>
        <v>2.5000000000000001E-3</v>
      </c>
      <c r="F99" s="654">
        <v>0</v>
      </c>
      <c r="G99" s="286">
        <f>F99*E99</f>
        <v>0</v>
      </c>
    </row>
    <row r="100" spans="2:7">
      <c r="B100" s="633" t="s">
        <v>39</v>
      </c>
      <c r="C100" s="634"/>
      <c r="D100" s="635"/>
      <c r="E100" s="635"/>
      <c r="F100" s="635"/>
      <c r="G100" s="655">
        <f>SUM(G97:G99)</f>
        <v>0</v>
      </c>
    </row>
    <row r="101" spans="2:7">
      <c r="B101" s="623"/>
      <c r="C101" s="638"/>
      <c r="D101" s="637"/>
      <c r="E101" s="637"/>
      <c r="F101" s="637"/>
      <c r="G101" s="639"/>
    </row>
    <row r="102" spans="2:7" ht="16.2">
      <c r="B102" s="623" t="s">
        <v>562</v>
      </c>
      <c r="C102" s="623"/>
      <c r="D102" s="624"/>
      <c r="E102" s="624"/>
      <c r="F102" s="625"/>
      <c r="G102" s="624"/>
    </row>
    <row r="103" spans="2:7">
      <c r="B103" s="138" t="s">
        <v>41</v>
      </c>
      <c r="C103" s="138" t="s">
        <v>43</v>
      </c>
      <c r="D103" s="138" t="s">
        <v>15</v>
      </c>
      <c r="E103" s="138" t="s">
        <v>556</v>
      </c>
      <c r="F103" s="138" t="s">
        <v>557</v>
      </c>
      <c r="G103" s="138" t="s">
        <v>45</v>
      </c>
    </row>
    <row r="104" spans="2:7">
      <c r="B104" s="627">
        <v>1</v>
      </c>
      <c r="C104" s="630" t="s">
        <v>569</v>
      </c>
      <c r="D104" s="627" t="s">
        <v>20</v>
      </c>
      <c r="E104" s="627">
        <v>11</v>
      </c>
      <c r="F104" s="627">
        <v>0</v>
      </c>
      <c r="G104" s="286">
        <f t="shared" ref="G104:G109" si="0">F104*E104</f>
        <v>0</v>
      </c>
    </row>
    <row r="105" spans="2:7">
      <c r="B105" s="627">
        <v>2</v>
      </c>
      <c r="C105" s="630" t="s">
        <v>574</v>
      </c>
      <c r="D105" s="627" t="s">
        <v>20</v>
      </c>
      <c r="E105" s="627">
        <v>5</v>
      </c>
      <c r="F105" s="627">
        <v>0</v>
      </c>
      <c r="G105" s="286">
        <f t="shared" si="0"/>
        <v>0</v>
      </c>
    </row>
    <row r="106" spans="2:7">
      <c r="B106" s="627">
        <v>3</v>
      </c>
      <c r="C106" s="630" t="s">
        <v>563</v>
      </c>
      <c r="D106" s="627" t="s">
        <v>20</v>
      </c>
      <c r="E106" s="627">
        <v>7</v>
      </c>
      <c r="F106" s="627">
        <v>0</v>
      </c>
      <c r="G106" s="286">
        <f t="shared" si="0"/>
        <v>0</v>
      </c>
    </row>
    <row r="107" spans="2:7">
      <c r="B107" s="627">
        <v>4</v>
      </c>
      <c r="C107" s="630" t="s">
        <v>575</v>
      </c>
      <c r="D107" s="627" t="s">
        <v>20</v>
      </c>
      <c r="E107" s="627">
        <v>10</v>
      </c>
      <c r="F107" s="627">
        <v>0</v>
      </c>
      <c r="G107" s="286">
        <f t="shared" si="0"/>
        <v>0</v>
      </c>
    </row>
    <row r="108" spans="2:7">
      <c r="B108" s="627">
        <v>5</v>
      </c>
      <c r="C108" s="630" t="s">
        <v>587</v>
      </c>
      <c r="D108" s="627" t="s">
        <v>20</v>
      </c>
      <c r="E108" s="627">
        <v>2</v>
      </c>
      <c r="F108" s="627">
        <v>0</v>
      </c>
      <c r="G108" s="286">
        <f t="shared" si="0"/>
        <v>0</v>
      </c>
    </row>
    <row r="109" spans="2:7">
      <c r="B109" s="691">
        <v>6</v>
      </c>
      <c r="C109" s="630" t="s">
        <v>588</v>
      </c>
      <c r="D109" s="627" t="s">
        <v>20</v>
      </c>
      <c r="E109" s="627">
        <v>1</v>
      </c>
      <c r="F109" s="627">
        <v>0</v>
      </c>
      <c r="G109" s="286">
        <f t="shared" si="0"/>
        <v>0</v>
      </c>
    </row>
    <row r="110" spans="2:7">
      <c r="B110" s="640" t="s">
        <v>39</v>
      </c>
      <c r="C110" s="641"/>
      <c r="D110" s="642"/>
      <c r="E110" s="642">
        <f>SUM(E104:E109)</f>
        <v>36</v>
      </c>
      <c r="F110" s="642"/>
      <c r="G110" s="656">
        <f>SUM(G104:G109)</f>
        <v>0</v>
      </c>
    </row>
    <row r="111" spans="2:7">
      <c r="B111" s="30"/>
      <c r="C111" s="30"/>
      <c r="D111" s="30"/>
      <c r="E111" s="30"/>
      <c r="F111" s="30"/>
      <c r="G111" s="30"/>
    </row>
    <row r="112" spans="2:7" ht="16.2">
      <c r="B112" s="623" t="s">
        <v>570</v>
      </c>
      <c r="C112" s="54"/>
      <c r="D112" s="624"/>
      <c r="E112" s="624"/>
      <c r="F112" s="625"/>
      <c r="G112" s="624"/>
    </row>
    <row r="113" spans="2:9">
      <c r="B113" s="138" t="s">
        <v>41</v>
      </c>
      <c r="C113" s="657" t="s">
        <v>43</v>
      </c>
      <c r="D113" s="658"/>
      <c r="E113" s="658"/>
      <c r="F113" s="659"/>
      <c r="G113" s="659" t="s">
        <v>571</v>
      </c>
    </row>
    <row r="114" spans="2:9">
      <c r="B114" s="627">
        <v>1</v>
      </c>
      <c r="C114" s="660" t="s">
        <v>576</v>
      </c>
      <c r="D114" s="642"/>
      <c r="E114" s="642"/>
      <c r="F114" s="661"/>
      <c r="G114" s="662">
        <f>G110/100*20</f>
        <v>0</v>
      </c>
    </row>
    <row r="115" spans="2:9">
      <c r="B115" s="640" t="s">
        <v>39</v>
      </c>
      <c r="C115" s="663"/>
      <c r="D115" s="664"/>
      <c r="E115" s="664"/>
      <c r="F115" s="664"/>
      <c r="G115" s="656">
        <f>G114</f>
        <v>0</v>
      </c>
    </row>
    <row r="116" spans="2:9">
      <c r="B116" s="1"/>
      <c r="C116" s="638"/>
      <c r="D116" s="637"/>
      <c r="E116" s="637"/>
      <c r="F116" s="637"/>
      <c r="G116" s="639"/>
    </row>
    <row r="117" spans="2:9">
      <c r="B117" s="623" t="s">
        <v>564</v>
      </c>
      <c r="C117" s="638"/>
      <c r="D117" s="637"/>
      <c r="E117" s="637"/>
      <c r="F117" s="637"/>
      <c r="G117" s="639"/>
    </row>
    <row r="118" spans="2:9">
      <c r="B118" s="138" t="s">
        <v>41</v>
      </c>
      <c r="C118" s="138" t="s">
        <v>43</v>
      </c>
      <c r="D118" s="138" t="s">
        <v>15</v>
      </c>
      <c r="E118" s="138" t="s">
        <v>556</v>
      </c>
      <c r="F118" s="138" t="s">
        <v>557</v>
      </c>
      <c r="G118" s="138" t="s">
        <v>45</v>
      </c>
    </row>
    <row r="119" spans="2:9">
      <c r="B119" s="667">
        <v>1</v>
      </c>
      <c r="C119" s="666" t="s">
        <v>573</v>
      </c>
      <c r="D119" s="667" t="s">
        <v>20</v>
      </c>
      <c r="E119" s="627">
        <v>11</v>
      </c>
      <c r="F119" s="627">
        <v>0</v>
      </c>
      <c r="G119" s="286">
        <f t="shared" ref="G119:G124" si="1">F119*E119</f>
        <v>0</v>
      </c>
    </row>
    <row r="120" spans="2:9">
      <c r="B120" s="667">
        <v>2</v>
      </c>
      <c r="C120" s="666" t="s">
        <v>577</v>
      </c>
      <c r="D120" s="667" t="s">
        <v>20</v>
      </c>
      <c r="E120" s="627">
        <v>5</v>
      </c>
      <c r="F120" s="674">
        <v>0</v>
      </c>
      <c r="G120" s="286">
        <f t="shared" si="1"/>
        <v>0</v>
      </c>
    </row>
    <row r="121" spans="2:9">
      <c r="B121" s="627">
        <v>3</v>
      </c>
      <c r="C121" s="630" t="s">
        <v>578</v>
      </c>
      <c r="D121" s="627" t="s">
        <v>20</v>
      </c>
      <c r="E121" s="627">
        <v>7</v>
      </c>
      <c r="F121" s="644">
        <v>0</v>
      </c>
      <c r="G121" s="286">
        <f t="shared" si="1"/>
        <v>0</v>
      </c>
    </row>
    <row r="122" spans="2:9">
      <c r="B122" s="627">
        <v>4</v>
      </c>
      <c r="C122" s="630" t="s">
        <v>565</v>
      </c>
      <c r="D122" s="627" t="s">
        <v>20</v>
      </c>
      <c r="E122" s="627">
        <v>10</v>
      </c>
      <c r="F122" s="644">
        <v>0</v>
      </c>
      <c r="G122" s="286">
        <f t="shared" si="1"/>
        <v>0</v>
      </c>
    </row>
    <row r="123" spans="2:9">
      <c r="B123" s="627">
        <v>5</v>
      </c>
      <c r="C123" s="630" t="s">
        <v>579</v>
      </c>
      <c r="D123" s="627" t="s">
        <v>20</v>
      </c>
      <c r="E123" s="627">
        <v>2</v>
      </c>
      <c r="F123" s="644">
        <v>0</v>
      </c>
      <c r="G123" s="286">
        <f t="shared" si="1"/>
        <v>0</v>
      </c>
    </row>
    <row r="124" spans="2:9">
      <c r="B124" s="627">
        <v>6</v>
      </c>
      <c r="C124" s="692" t="s">
        <v>589</v>
      </c>
      <c r="D124" s="627" t="s">
        <v>20</v>
      </c>
      <c r="E124" s="627">
        <v>1</v>
      </c>
      <c r="F124" s="693">
        <v>0</v>
      </c>
      <c r="G124" s="286">
        <f t="shared" si="1"/>
        <v>0</v>
      </c>
    </row>
    <row r="125" spans="2:9">
      <c r="B125" s="640" t="s">
        <v>39</v>
      </c>
      <c r="C125" s="641"/>
      <c r="D125" s="642"/>
      <c r="E125" s="642">
        <f>SUM(E119:E124)</f>
        <v>36</v>
      </c>
      <c r="F125" s="642"/>
      <c r="G125" s="656">
        <f>SUM(G119:G124)</f>
        <v>0</v>
      </c>
    </row>
    <row r="126" spans="2:9">
      <c r="B126" s="1"/>
      <c r="C126" s="1"/>
      <c r="D126" s="1"/>
      <c r="E126" s="1"/>
      <c r="F126" s="1"/>
      <c r="G126" s="675"/>
    </row>
    <row r="127" spans="2:9" ht="18.600000000000001">
      <c r="B127" s="645" t="s">
        <v>566</v>
      </c>
      <c r="C127" s="646"/>
      <c r="D127" s="647"/>
      <c r="E127" s="647"/>
      <c r="F127" s="647"/>
      <c r="G127" s="648">
        <f>G100+G110+G115+G125</f>
        <v>0</v>
      </c>
      <c r="I127" s="554"/>
    </row>
    <row r="128" spans="2:9" ht="18.600000000000001">
      <c r="B128" s="649" t="s">
        <v>194</v>
      </c>
      <c r="C128" s="646"/>
      <c r="D128" s="647"/>
      <c r="E128" s="647"/>
      <c r="F128" s="647"/>
      <c r="G128" s="648">
        <f>G127/100*21</f>
        <v>0</v>
      </c>
      <c r="I128" s="554"/>
    </row>
    <row r="129" spans="1:9" ht="18.600000000000001">
      <c r="B129" s="650" t="s">
        <v>567</v>
      </c>
      <c r="C129" s="651"/>
      <c r="D129" s="652"/>
      <c r="E129" s="652"/>
      <c r="F129" s="652"/>
      <c r="G129" s="653">
        <f>SUM(G127:G128)</f>
        <v>0</v>
      </c>
      <c r="I129" s="554"/>
    </row>
    <row r="131" spans="1:9">
      <c r="B131" s="334" t="s">
        <v>580</v>
      </c>
    </row>
    <row r="132" spans="1:9" ht="16.2">
      <c r="B132" s="679" t="s">
        <v>581</v>
      </c>
      <c r="C132" s="54"/>
      <c r="D132" s="624"/>
      <c r="E132" s="624"/>
      <c r="F132" s="680"/>
      <c r="G132" s="681"/>
      <c r="H132" s="694"/>
    </row>
    <row r="133" spans="1:9">
      <c r="B133" s="147" t="s">
        <v>41</v>
      </c>
      <c r="C133" s="682" t="s">
        <v>582</v>
      </c>
      <c r="D133" s="138" t="s">
        <v>15</v>
      </c>
      <c r="E133" s="138" t="s">
        <v>556</v>
      </c>
      <c r="F133" s="138" t="s">
        <v>557</v>
      </c>
      <c r="G133" s="138" t="s">
        <v>45</v>
      </c>
      <c r="H133" s="695"/>
    </row>
    <row r="134" spans="1:9">
      <c r="B134" s="654">
        <v>1</v>
      </c>
      <c r="C134" s="59" t="s">
        <v>590</v>
      </c>
      <c r="D134" s="627" t="s">
        <v>20</v>
      </c>
      <c r="E134" s="627">
        <v>1</v>
      </c>
      <c r="F134" s="684">
        <v>0</v>
      </c>
      <c r="G134" s="286">
        <f>F134*E134</f>
        <v>0</v>
      </c>
      <c r="H134" s="696"/>
    </row>
    <row r="135" spans="1:9">
      <c r="B135" s="685" t="s">
        <v>584</v>
      </c>
      <c r="C135" s="641"/>
      <c r="D135" s="642"/>
      <c r="E135" s="642">
        <f>SUM(E134:E134)</f>
        <v>1</v>
      </c>
      <c r="F135" s="642"/>
      <c r="G135" s="686">
        <f>SUM(G134:G134)</f>
        <v>0</v>
      </c>
      <c r="H135" s="694"/>
    </row>
    <row r="136" spans="1:9">
      <c r="B136" s="534"/>
    </row>
    <row r="137" spans="1:9" ht="16.2">
      <c r="B137" s="679" t="s">
        <v>591</v>
      </c>
    </row>
    <row r="138" spans="1:9">
      <c r="B138" s="147" t="s">
        <v>41</v>
      </c>
      <c r="C138" s="697" t="s">
        <v>592</v>
      </c>
      <c r="D138" s="698" t="s">
        <v>15</v>
      </c>
      <c r="E138" s="698" t="s">
        <v>556</v>
      </c>
      <c r="F138" s="138" t="s">
        <v>557</v>
      </c>
      <c r="G138" s="138" t="s">
        <v>45</v>
      </c>
    </row>
    <row r="139" spans="1:9" ht="19.5" customHeight="1">
      <c r="B139" s="654">
        <v>1</v>
      </c>
      <c r="C139" s="682" t="s">
        <v>593</v>
      </c>
      <c r="D139" s="627" t="s">
        <v>20</v>
      </c>
      <c r="E139" s="627">
        <v>3</v>
      </c>
      <c r="F139" s="684">
        <v>0</v>
      </c>
      <c r="G139" s="286">
        <f>F139*E139</f>
        <v>0</v>
      </c>
    </row>
    <row r="140" spans="1:9">
      <c r="B140" s="685" t="s">
        <v>584</v>
      </c>
      <c r="C140" s="663"/>
      <c r="D140" s="664"/>
      <c r="E140" s="664">
        <f>SUM(E139:E139)</f>
        <v>3</v>
      </c>
      <c r="F140" s="642"/>
      <c r="G140" s="686">
        <f>SUM(G139:G139)</f>
        <v>0</v>
      </c>
      <c r="H140" s="694"/>
    </row>
    <row r="142" spans="1:9" ht="18.600000000000001">
      <c r="A142" s="534"/>
      <c r="B142" s="645" t="s">
        <v>585</v>
      </c>
      <c r="C142" s="646"/>
      <c r="D142" s="647"/>
      <c r="E142" s="647"/>
      <c r="F142" s="647"/>
      <c r="G142" s="648">
        <f>G135+G140</f>
        <v>0</v>
      </c>
    </row>
    <row r="143" spans="1:9" ht="18.600000000000001">
      <c r="A143" s="534"/>
      <c r="B143" s="649" t="s">
        <v>194</v>
      </c>
      <c r="C143" s="646"/>
      <c r="D143" s="647"/>
      <c r="E143" s="647"/>
      <c r="F143" s="647"/>
      <c r="G143" s="648">
        <f>G142/100*21</f>
        <v>0</v>
      </c>
    </row>
    <row r="144" spans="1:9" ht="18.600000000000001">
      <c r="A144" s="534"/>
      <c r="B144" s="687" t="s">
        <v>586</v>
      </c>
      <c r="C144" s="688"/>
      <c r="D144" s="689"/>
      <c r="E144" s="689"/>
      <c r="F144" s="689"/>
      <c r="G144" s="690">
        <f>SUM(G142:G143)</f>
        <v>0</v>
      </c>
    </row>
    <row r="145" spans="2:11" ht="18.600000000000001">
      <c r="B145" s="699"/>
      <c r="C145" s="699"/>
      <c r="D145" s="700"/>
      <c r="E145" s="700"/>
      <c r="F145" s="700"/>
      <c r="G145" s="701"/>
    </row>
    <row r="146" spans="2:11" ht="15" customHeight="1">
      <c r="B146" s="117" t="s">
        <v>594</v>
      </c>
      <c r="C146" s="917" t="s">
        <v>595</v>
      </c>
      <c r="D146" s="917"/>
      <c r="E146" s="917"/>
      <c r="F146" s="917"/>
      <c r="G146" s="917"/>
      <c r="H146" s="917"/>
    </row>
    <row r="147" spans="2:11">
      <c r="B147" s="117"/>
      <c r="C147" s="917"/>
      <c r="D147" s="917"/>
      <c r="E147" s="917"/>
      <c r="F147" s="917"/>
      <c r="G147" s="917"/>
      <c r="H147" s="917"/>
    </row>
    <row r="148" spans="2:11">
      <c r="B148" s="117"/>
      <c r="C148" s="917"/>
      <c r="D148" s="917"/>
      <c r="E148" s="917"/>
      <c r="F148" s="917"/>
      <c r="G148" s="917"/>
      <c r="H148" s="917"/>
    </row>
    <row r="150" spans="2:11" ht="15" customHeight="1">
      <c r="B150" s="117" t="s">
        <v>596</v>
      </c>
      <c r="C150" s="917" t="s">
        <v>597</v>
      </c>
      <c r="D150" s="917"/>
      <c r="E150" s="917"/>
      <c r="F150" s="917"/>
      <c r="G150" s="917"/>
      <c r="H150" s="917"/>
    </row>
    <row r="151" spans="2:11">
      <c r="B151" s="620"/>
      <c r="C151" s="917"/>
      <c r="D151" s="917"/>
      <c r="E151" s="917"/>
      <c r="F151" s="917"/>
      <c r="G151" s="917"/>
      <c r="H151" s="917"/>
    </row>
    <row r="152" spans="2:11">
      <c r="B152" s="620"/>
      <c r="C152" s="917"/>
      <c r="D152" s="917"/>
      <c r="E152" s="917"/>
      <c r="F152" s="917"/>
      <c r="G152" s="917"/>
      <c r="H152" s="917"/>
    </row>
    <row r="154" spans="2:11" ht="18.600000000000001">
      <c r="B154" s="645" t="s">
        <v>598</v>
      </c>
      <c r="C154" s="646"/>
      <c r="D154" s="647"/>
      <c r="E154" s="647"/>
      <c r="F154" s="647"/>
      <c r="G154" s="648">
        <f>G21+G47+G81+G127</f>
        <v>0</v>
      </c>
      <c r="J154" s="554"/>
      <c r="K154" s="702"/>
    </row>
    <row r="155" spans="2:11" ht="15.6">
      <c r="B155" s="563" t="s">
        <v>194</v>
      </c>
      <c r="C155" s="564"/>
      <c r="D155" s="564"/>
      <c r="E155" s="564"/>
      <c r="F155" s="564"/>
      <c r="G155" s="648">
        <f>G154/100*21</f>
        <v>0</v>
      </c>
    </row>
    <row r="156" spans="2:11" ht="16.2">
      <c r="B156" s="650" t="s">
        <v>599</v>
      </c>
      <c r="C156" s="565"/>
      <c r="D156" s="565"/>
      <c r="E156" s="565"/>
      <c r="F156" s="565"/>
      <c r="G156" s="653">
        <f>G154+G155</f>
        <v>0</v>
      </c>
      <c r="K156" s="702"/>
    </row>
    <row r="158" spans="2:11" ht="18.600000000000001">
      <c r="B158" s="645" t="s">
        <v>600</v>
      </c>
      <c r="C158" s="646"/>
      <c r="D158" s="647"/>
      <c r="E158" s="647"/>
      <c r="F158" s="647"/>
      <c r="G158" s="648">
        <f>G90+G142</f>
        <v>0</v>
      </c>
    </row>
    <row r="159" spans="2:11" ht="15.6">
      <c r="B159" s="563" t="s">
        <v>194</v>
      </c>
      <c r="C159" s="564"/>
      <c r="D159" s="564"/>
      <c r="E159" s="564"/>
      <c r="F159" s="564"/>
      <c r="G159" s="648">
        <f>G158/100*21</f>
        <v>0</v>
      </c>
    </row>
    <row r="160" spans="2:11" ht="16.2">
      <c r="B160" s="687" t="s">
        <v>601</v>
      </c>
      <c r="C160" s="703"/>
      <c r="D160" s="703"/>
      <c r="E160" s="703"/>
      <c r="F160" s="703"/>
      <c r="G160" s="690">
        <f>G158+G159</f>
        <v>0</v>
      </c>
    </row>
    <row r="161" spans="7:7">
      <c r="G161" s="702"/>
    </row>
  </sheetData>
  <mergeCells count="2">
    <mergeCell ref="C146:H148"/>
    <mergeCell ref="C150:H152"/>
  </mergeCells>
  <pageMargins left="0.70833333333333304" right="0.70833333333333304" top="0.78749999999999998" bottom="0.78749999999999998" header="0.31527777777777799" footer="0.31527777777777799"/>
  <pageSetup paperSize="9" scale="60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3" manualBreakCount="3">
    <brk id="49" max="16383" man="1"/>
    <brk id="93" max="16383" man="1"/>
    <brk id="13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C1023"/>
  <sheetViews>
    <sheetView view="pageBreakPreview" topLeftCell="A13" zoomScaleNormal="100" workbookViewId="0">
      <selection activeCell="F34" sqref="F34"/>
    </sheetView>
  </sheetViews>
  <sheetFormatPr defaultRowHeight="14.4"/>
  <cols>
    <col min="1" max="1" width="5.44140625" style="346" customWidth="1"/>
    <col min="2" max="2" width="18.5546875" style="347" customWidth="1"/>
    <col min="3" max="3" width="112.5546875" style="346" customWidth="1"/>
    <col min="4" max="4" width="10.44140625" style="346" customWidth="1"/>
    <col min="5" max="5" width="13.33203125" style="346" customWidth="1"/>
    <col min="6" max="6" width="17.6640625" style="346" customWidth="1"/>
    <col min="7" max="7" width="16.88671875" style="346" customWidth="1"/>
    <col min="8" max="20" width="11.5546875" style="346" hidden="1" customWidth="1"/>
    <col min="21" max="1017" width="9.109375" style="346" customWidth="1"/>
    <col min="1018" max="1025" width="9.109375" customWidth="1"/>
  </cols>
  <sheetData>
    <row r="1" spans="1:10" s="113" customFormat="1" ht="18">
      <c r="A1" s="10" t="s">
        <v>602</v>
      </c>
      <c r="B1" s="347"/>
    </row>
    <row r="2" spans="1:10" s="113" customFormat="1" ht="18.600000000000001">
      <c r="B2" s="11"/>
      <c r="C2" s="246"/>
      <c r="D2" s="247"/>
      <c r="E2" s="247"/>
      <c r="F2" s="247"/>
      <c r="G2" s="248"/>
      <c r="H2" s="247"/>
      <c r="I2" s="247"/>
      <c r="J2" s="247"/>
    </row>
    <row r="3" spans="1:10" s="113" customFormat="1" ht="18">
      <c r="A3" s="704" t="s">
        <v>603</v>
      </c>
      <c r="C3" s="246"/>
      <c r="D3" s="247"/>
      <c r="E3" s="247"/>
      <c r="F3" s="247"/>
      <c r="G3" s="248"/>
      <c r="H3" s="247"/>
      <c r="I3" s="247"/>
      <c r="J3" s="247"/>
    </row>
    <row r="4" spans="1:10">
      <c r="B4" s="346"/>
    </row>
    <row r="5" spans="1:10">
      <c r="A5" s="348" t="s">
        <v>29</v>
      </c>
      <c r="B5" s="349" t="s">
        <v>333</v>
      </c>
      <c r="C5" s="349" t="s">
        <v>334</v>
      </c>
      <c r="D5" s="350" t="s">
        <v>335</v>
      </c>
      <c r="E5" s="351" t="s">
        <v>336</v>
      </c>
      <c r="F5" s="352" t="s">
        <v>337</v>
      </c>
      <c r="G5" s="353" t="s">
        <v>338</v>
      </c>
    </row>
    <row r="6" spans="1:10">
      <c r="A6" s="354" t="s">
        <v>339</v>
      </c>
      <c r="B6" s="355" t="s">
        <v>340</v>
      </c>
      <c r="C6" s="356" t="s">
        <v>341</v>
      </c>
      <c r="D6" s="357"/>
      <c r="E6" s="358"/>
      <c r="F6" s="359"/>
      <c r="G6" s="360"/>
    </row>
    <row r="7" spans="1:10" ht="25.95" customHeight="1">
      <c r="A7" s="361">
        <v>1</v>
      </c>
      <c r="B7" s="362" t="s">
        <v>342</v>
      </c>
      <c r="C7" s="705" t="s">
        <v>343</v>
      </c>
      <c r="D7" s="706" t="s">
        <v>67</v>
      </c>
      <c r="E7" s="707">
        <v>67.27</v>
      </c>
      <c r="F7" s="708">
        <v>0</v>
      </c>
      <c r="G7" s="709">
        <f>E7*F7</f>
        <v>0</v>
      </c>
    </row>
    <row r="8" spans="1:10" ht="14.85" customHeight="1">
      <c r="A8" s="368"/>
      <c r="B8" s="369"/>
      <c r="C8" s="914" t="s">
        <v>344</v>
      </c>
      <c r="D8" s="914"/>
      <c r="E8" s="914"/>
      <c r="F8" s="914"/>
      <c r="G8" s="914"/>
    </row>
    <row r="9" spans="1:10">
      <c r="A9" s="368"/>
      <c r="B9" s="369"/>
      <c r="C9" s="710" t="s">
        <v>604</v>
      </c>
      <c r="D9" s="711"/>
      <c r="E9" s="712">
        <v>67.27</v>
      </c>
      <c r="F9" s="713"/>
      <c r="G9" s="714"/>
    </row>
    <row r="10" spans="1:10" ht="41.4">
      <c r="A10" s="361">
        <v>2</v>
      </c>
      <c r="B10" s="362" t="s">
        <v>347</v>
      </c>
      <c r="C10" s="705" t="s">
        <v>348</v>
      </c>
      <c r="D10" s="706" t="s">
        <v>67</v>
      </c>
      <c r="E10" s="707">
        <v>100.12</v>
      </c>
      <c r="F10" s="708">
        <v>0</v>
      </c>
      <c r="G10" s="709">
        <f>E10*F10</f>
        <v>0</v>
      </c>
    </row>
    <row r="11" spans="1:10">
      <c r="A11" s="361">
        <v>3</v>
      </c>
      <c r="B11" s="375" t="s">
        <v>349</v>
      </c>
      <c r="C11" s="715" t="s">
        <v>350</v>
      </c>
      <c r="D11" s="706" t="s">
        <v>64</v>
      </c>
      <c r="E11" s="707">
        <v>182.5</v>
      </c>
      <c r="F11" s="708">
        <v>0</v>
      </c>
      <c r="G11" s="709">
        <f>E11*F11</f>
        <v>0</v>
      </c>
    </row>
    <row r="12" spans="1:10" ht="14.85" customHeight="1">
      <c r="A12" s="377"/>
      <c r="B12" s="378"/>
      <c r="C12" s="915" t="s">
        <v>351</v>
      </c>
      <c r="D12" s="915"/>
      <c r="E12" s="915"/>
      <c r="F12" s="915"/>
      <c r="G12" s="915"/>
    </row>
    <row r="13" spans="1:10" ht="14.85" customHeight="1">
      <c r="A13" s="368"/>
      <c r="B13" s="369"/>
      <c r="C13" s="916" t="s">
        <v>352</v>
      </c>
      <c r="D13" s="916"/>
      <c r="E13" s="916"/>
      <c r="F13" s="916"/>
      <c r="G13" s="916"/>
    </row>
    <row r="14" spans="1:10">
      <c r="A14" s="368"/>
      <c r="B14" s="369"/>
      <c r="C14" s="710" t="s">
        <v>353</v>
      </c>
      <c r="D14" s="711"/>
      <c r="E14" s="712"/>
      <c r="F14" s="713"/>
      <c r="G14" s="714"/>
    </row>
    <row r="15" spans="1:10">
      <c r="A15" s="379"/>
      <c r="B15" s="380"/>
      <c r="C15" s="716" t="s">
        <v>605</v>
      </c>
      <c r="D15" s="717"/>
      <c r="E15" s="718">
        <v>182.5</v>
      </c>
      <c r="F15" s="719"/>
      <c r="G15" s="720"/>
    </row>
    <row r="16" spans="1:10">
      <c r="A16" s="386" t="s">
        <v>355</v>
      </c>
      <c r="B16" s="387"/>
      <c r="C16" s="721"/>
      <c r="D16" s="722"/>
      <c r="E16" s="723"/>
      <c r="F16" s="724"/>
      <c r="G16" s="725">
        <f>SUM(G7,G10,G11)</f>
        <v>0</v>
      </c>
    </row>
    <row r="17" spans="1:43">
      <c r="A17" s="393" t="s">
        <v>339</v>
      </c>
      <c r="B17" s="394" t="s">
        <v>356</v>
      </c>
      <c r="C17" s="726" t="s">
        <v>357</v>
      </c>
      <c r="D17" s="727"/>
      <c r="E17" s="728"/>
      <c r="F17" s="729"/>
      <c r="G17" s="730"/>
    </row>
    <row r="18" spans="1:43">
      <c r="A18" s="361">
        <v>4</v>
      </c>
      <c r="B18" s="362" t="s">
        <v>358</v>
      </c>
      <c r="C18" s="705" t="s">
        <v>359</v>
      </c>
      <c r="D18" s="706" t="s">
        <v>64</v>
      </c>
      <c r="E18" s="707">
        <v>217</v>
      </c>
      <c r="F18" s="708">
        <v>0</v>
      </c>
      <c r="G18" s="709">
        <f>E18*F18</f>
        <v>0</v>
      </c>
    </row>
    <row r="19" spans="1:43" ht="15" customHeight="1">
      <c r="A19" s="368"/>
      <c r="B19" s="369"/>
      <c r="C19" s="914" t="s">
        <v>360</v>
      </c>
      <c r="D19" s="914"/>
      <c r="E19" s="914"/>
      <c r="F19" s="914"/>
      <c r="G19" s="914"/>
    </row>
    <row r="20" spans="1:43">
      <c r="A20" s="368"/>
      <c r="B20" s="369"/>
      <c r="C20" s="710" t="s">
        <v>606</v>
      </c>
      <c r="D20" s="711"/>
      <c r="E20" s="712">
        <v>217</v>
      </c>
      <c r="F20" s="713"/>
      <c r="G20" s="714"/>
    </row>
    <row r="21" spans="1:43">
      <c r="A21" s="361">
        <v>5</v>
      </c>
      <c r="B21" s="362" t="s">
        <v>362</v>
      </c>
      <c r="C21" s="705" t="s">
        <v>363</v>
      </c>
      <c r="D21" s="706" t="s">
        <v>64</v>
      </c>
      <c r="E21" s="707">
        <v>434</v>
      </c>
      <c r="F21" s="708">
        <v>0</v>
      </c>
      <c r="G21" s="709">
        <f>E21*F21</f>
        <v>0</v>
      </c>
    </row>
    <row r="22" spans="1:43">
      <c r="A22" s="368"/>
      <c r="B22" s="369"/>
      <c r="C22" s="710" t="s">
        <v>607</v>
      </c>
      <c r="D22" s="711"/>
      <c r="E22" s="712">
        <v>434</v>
      </c>
      <c r="F22" s="713"/>
      <c r="G22" s="714"/>
    </row>
    <row r="23" spans="1:43">
      <c r="A23" s="368"/>
      <c r="B23" s="369"/>
      <c r="C23" s="710" t="s">
        <v>365</v>
      </c>
      <c r="D23" s="711"/>
      <c r="E23" s="712"/>
      <c r="F23" s="713"/>
      <c r="G23" s="714"/>
    </row>
    <row r="24" spans="1:43">
      <c r="A24" s="361">
        <v>6</v>
      </c>
      <c r="B24" s="362" t="s">
        <v>366</v>
      </c>
      <c r="C24" s="705" t="s">
        <v>367</v>
      </c>
      <c r="D24" s="706" t="s">
        <v>64</v>
      </c>
      <c r="E24" s="707">
        <v>217</v>
      </c>
      <c r="F24" s="708">
        <v>0</v>
      </c>
      <c r="G24" s="709">
        <f>E24*F24</f>
        <v>0</v>
      </c>
    </row>
    <row r="25" spans="1:43" ht="15" customHeight="1">
      <c r="A25" s="368"/>
      <c r="B25" s="369"/>
      <c r="C25" s="914" t="s">
        <v>368</v>
      </c>
      <c r="D25" s="914"/>
      <c r="E25" s="914"/>
      <c r="F25" s="914"/>
      <c r="G25" s="914"/>
      <c r="P25" s="346" t="s">
        <v>369</v>
      </c>
    </row>
    <row r="26" spans="1:43">
      <c r="A26" s="386" t="s">
        <v>355</v>
      </c>
      <c r="B26" s="387"/>
      <c r="C26" s="731"/>
      <c r="D26" s="731"/>
      <c r="E26" s="731"/>
      <c r="F26" s="731"/>
      <c r="G26" s="725">
        <f>SUM(G18,G21,G24)</f>
        <v>0</v>
      </c>
    </row>
    <row r="27" spans="1:43">
      <c r="A27" s="393" t="s">
        <v>339</v>
      </c>
      <c r="B27" s="394" t="s">
        <v>370</v>
      </c>
      <c r="C27" s="726" t="s">
        <v>371</v>
      </c>
      <c r="D27" s="727"/>
      <c r="E27" s="728"/>
      <c r="F27" s="729"/>
      <c r="G27" s="730"/>
      <c r="H27" s="401"/>
      <c r="I27" s="401"/>
      <c r="J27" s="401"/>
      <c r="K27" s="401"/>
      <c r="L27" s="401"/>
      <c r="M27" s="401"/>
      <c r="N27" s="401"/>
      <c r="O27" s="401"/>
      <c r="P27" s="401" t="s">
        <v>372</v>
      </c>
      <c r="Q27" s="401"/>
      <c r="R27" s="401"/>
      <c r="S27" s="401"/>
      <c r="T27" s="401"/>
      <c r="U27" s="401"/>
      <c r="V27" s="401"/>
      <c r="W27" s="401"/>
      <c r="X27" s="401"/>
      <c r="Y27" s="401"/>
      <c r="Z27" s="401"/>
      <c r="AA27" s="401"/>
      <c r="AB27" s="401"/>
      <c r="AC27" s="401"/>
      <c r="AD27" s="401"/>
      <c r="AE27" s="401"/>
      <c r="AF27" s="401"/>
      <c r="AG27" s="401"/>
      <c r="AH27" s="401"/>
      <c r="AI27" s="401"/>
      <c r="AJ27" s="401"/>
      <c r="AK27" s="401"/>
      <c r="AL27" s="401"/>
      <c r="AM27" s="401"/>
      <c r="AN27" s="401"/>
      <c r="AO27" s="401"/>
      <c r="AP27" s="401"/>
      <c r="AQ27" s="401"/>
    </row>
    <row r="28" spans="1:43">
      <c r="A28" s="732">
        <v>7</v>
      </c>
      <c r="B28" s="733" t="s">
        <v>608</v>
      </c>
      <c r="C28" s="734" t="s">
        <v>609</v>
      </c>
      <c r="D28" s="735" t="s">
        <v>78</v>
      </c>
      <c r="E28" s="736">
        <v>365</v>
      </c>
      <c r="F28" s="737">
        <v>0</v>
      </c>
      <c r="G28" s="738">
        <f>E28*F28</f>
        <v>0</v>
      </c>
      <c r="H28" s="401"/>
      <c r="I28" s="401"/>
      <c r="J28" s="401"/>
      <c r="K28" s="401"/>
      <c r="L28" s="401"/>
      <c r="M28" s="401"/>
      <c r="N28" s="401"/>
      <c r="O28" s="401"/>
      <c r="P28" s="401" t="s">
        <v>375</v>
      </c>
      <c r="Q28" s="401">
        <v>0</v>
      </c>
      <c r="R28" s="401"/>
      <c r="S28" s="401"/>
      <c r="T28" s="401"/>
      <c r="U28" s="401"/>
      <c r="V28" s="401"/>
      <c r="W28" s="401"/>
      <c r="X28" s="401"/>
      <c r="Y28" s="401"/>
      <c r="Z28" s="401"/>
      <c r="AA28" s="401"/>
      <c r="AB28" s="401"/>
      <c r="AC28" s="401"/>
      <c r="AD28" s="401"/>
      <c r="AE28" s="401"/>
      <c r="AF28" s="401"/>
      <c r="AG28" s="401"/>
      <c r="AH28" s="401"/>
      <c r="AI28" s="401"/>
      <c r="AJ28" s="401"/>
      <c r="AK28" s="401"/>
      <c r="AL28" s="401"/>
      <c r="AM28" s="401"/>
      <c r="AN28" s="401"/>
      <c r="AO28" s="401"/>
      <c r="AP28" s="401"/>
      <c r="AQ28" s="401"/>
    </row>
    <row r="29" spans="1:43">
      <c r="A29" s="732">
        <v>8</v>
      </c>
      <c r="B29" s="733" t="s">
        <v>610</v>
      </c>
      <c r="C29" s="734" t="s">
        <v>611</v>
      </c>
      <c r="D29" s="735" t="s">
        <v>78</v>
      </c>
      <c r="E29" s="736">
        <v>365</v>
      </c>
      <c r="F29" s="737">
        <v>0</v>
      </c>
      <c r="G29" s="738">
        <f>E29*F29</f>
        <v>0</v>
      </c>
      <c r="H29" s="401"/>
      <c r="I29" s="401"/>
      <c r="J29" s="401"/>
      <c r="K29" s="401"/>
      <c r="L29" s="401"/>
      <c r="M29" s="401"/>
      <c r="N29" s="401"/>
      <c r="O29" s="401"/>
      <c r="P29" s="401"/>
      <c r="Q29" s="401"/>
      <c r="R29" s="401"/>
      <c r="S29" s="401"/>
      <c r="T29" s="401"/>
      <c r="U29" s="401"/>
      <c r="V29" s="401"/>
      <c r="W29" s="401"/>
      <c r="X29" s="401"/>
      <c r="Y29" s="401"/>
      <c r="Z29" s="401"/>
      <c r="AA29" s="401"/>
      <c r="AB29" s="401"/>
      <c r="AC29" s="401"/>
      <c r="AD29" s="401"/>
      <c r="AE29" s="401"/>
      <c r="AF29" s="401"/>
      <c r="AG29" s="401"/>
      <c r="AH29" s="401"/>
      <c r="AI29" s="401"/>
      <c r="AJ29" s="401"/>
      <c r="AK29" s="401"/>
      <c r="AL29" s="401"/>
      <c r="AM29" s="401"/>
      <c r="AN29" s="401"/>
      <c r="AO29" s="401"/>
      <c r="AP29" s="401"/>
      <c r="AQ29" s="401"/>
    </row>
    <row r="30" spans="1:43">
      <c r="A30" s="438"/>
      <c r="B30" s="369"/>
      <c r="C30" s="710" t="s">
        <v>612</v>
      </c>
      <c r="D30" s="739"/>
      <c r="E30" s="712">
        <v>365</v>
      </c>
      <c r="F30" s="740"/>
      <c r="G30" s="713"/>
      <c r="P30" s="346" t="s">
        <v>377</v>
      </c>
    </row>
    <row r="31" spans="1:43">
      <c r="A31" s="379" t="s">
        <v>355</v>
      </c>
      <c r="B31" s="380"/>
      <c r="C31" s="741"/>
      <c r="D31" s="741"/>
      <c r="E31" s="718"/>
      <c r="F31" s="719"/>
      <c r="G31" s="742">
        <f>SUM(G28,G29)</f>
        <v>0</v>
      </c>
    </row>
    <row r="32" spans="1:43">
      <c r="A32" s="393" t="s">
        <v>339</v>
      </c>
      <c r="B32" s="394" t="s">
        <v>378</v>
      </c>
      <c r="C32" s="726" t="s">
        <v>379</v>
      </c>
      <c r="D32" s="727"/>
      <c r="E32" s="728"/>
      <c r="F32" s="729"/>
      <c r="G32" s="730"/>
      <c r="P32" s="346" t="s">
        <v>380</v>
      </c>
    </row>
    <row r="33" spans="1:7">
      <c r="A33" s="402">
        <v>9</v>
      </c>
      <c r="B33" s="375" t="s">
        <v>381</v>
      </c>
      <c r="C33" s="715" t="s">
        <v>382</v>
      </c>
      <c r="D33" s="743" t="s">
        <v>70</v>
      </c>
      <c r="E33" s="707">
        <v>165.2</v>
      </c>
      <c r="F33" s="744">
        <v>0</v>
      </c>
      <c r="G33" s="745">
        <f>E33*F33</f>
        <v>0</v>
      </c>
    </row>
    <row r="34" spans="1:7">
      <c r="A34" s="411"/>
      <c r="B34" s="412"/>
      <c r="C34" s="710" t="s">
        <v>613</v>
      </c>
      <c r="D34" s="746"/>
      <c r="E34" s="712">
        <v>165.2</v>
      </c>
      <c r="F34" s="747"/>
      <c r="G34" s="748"/>
    </row>
    <row r="35" spans="1:7">
      <c r="A35" s="416">
        <v>10</v>
      </c>
      <c r="B35" s="362" t="s">
        <v>384</v>
      </c>
      <c r="C35" s="705" t="s">
        <v>385</v>
      </c>
      <c r="D35" s="706" t="s">
        <v>70</v>
      </c>
      <c r="E35" s="707">
        <v>165.2</v>
      </c>
      <c r="F35" s="708">
        <v>0</v>
      </c>
      <c r="G35" s="709">
        <f>SUM(E35*F35)</f>
        <v>0</v>
      </c>
    </row>
    <row r="36" spans="1:7">
      <c r="A36" s="411"/>
      <c r="B36" s="369"/>
      <c r="C36" s="710" t="s">
        <v>613</v>
      </c>
      <c r="D36" s="711"/>
      <c r="E36" s="712">
        <v>165.2</v>
      </c>
      <c r="F36" s="713"/>
      <c r="G36" s="714"/>
    </row>
    <row r="37" spans="1:7">
      <c r="A37" s="377" t="s">
        <v>355</v>
      </c>
      <c r="B37" s="378"/>
      <c r="C37" s="417"/>
      <c r="D37" s="418"/>
      <c r="E37" s="419"/>
      <c r="F37" s="420"/>
      <c r="G37" s="421">
        <f>SUM(G33,G35)</f>
        <v>0</v>
      </c>
    </row>
    <row r="38" spans="1:7" ht="16.2">
      <c r="A38" s="422" t="s">
        <v>386</v>
      </c>
      <c r="B38" s="749"/>
      <c r="C38" s="564"/>
      <c r="D38" s="750"/>
      <c r="E38" s="751"/>
      <c r="F38" s="751"/>
      <c r="G38" s="506">
        <f>SUM(G16,G26,G37,G31)</f>
        <v>0</v>
      </c>
    </row>
    <row r="39" spans="1:7">
      <c r="A39" s="918" t="s">
        <v>194</v>
      </c>
      <c r="B39" s="918"/>
      <c r="C39" s="752"/>
      <c r="D39" s="753"/>
      <c r="E39" s="754"/>
      <c r="F39" s="754"/>
      <c r="G39" s="227">
        <f>G38/100*21</f>
        <v>0</v>
      </c>
    </row>
    <row r="40" spans="1:7" ht="16.2">
      <c r="A40" s="432" t="s">
        <v>388</v>
      </c>
      <c r="B40" s="473"/>
      <c r="C40" s="474"/>
      <c r="D40" s="475"/>
      <c r="E40" s="475"/>
      <c r="F40" s="475"/>
      <c r="G40" s="437">
        <f>G38+G39</f>
        <v>0</v>
      </c>
    </row>
    <row r="41" spans="1:7">
      <c r="C41" s="476"/>
    </row>
    <row r="42" spans="1:7">
      <c r="C42" s="476"/>
    </row>
    <row r="43" spans="1:7">
      <c r="C43" s="476"/>
    </row>
    <row r="44" spans="1:7">
      <c r="C44" s="476"/>
    </row>
    <row r="45" spans="1:7">
      <c r="C45" s="476"/>
    </row>
    <row r="46" spans="1:7">
      <c r="C46" s="476"/>
    </row>
    <row r="47" spans="1:7">
      <c r="C47" s="476"/>
    </row>
    <row r="48" spans="1:7">
      <c r="C48" s="476"/>
    </row>
    <row r="49" spans="3:3">
      <c r="C49" s="476"/>
    </row>
    <row r="50" spans="3:3">
      <c r="C50" s="476"/>
    </row>
    <row r="51" spans="3:3">
      <c r="C51" s="476"/>
    </row>
    <row r="52" spans="3:3">
      <c r="C52" s="476"/>
    </row>
    <row r="53" spans="3:3">
      <c r="C53" s="476"/>
    </row>
    <row r="54" spans="3:3">
      <c r="C54" s="476"/>
    </row>
    <row r="55" spans="3:3">
      <c r="C55" s="476"/>
    </row>
    <row r="56" spans="3:3">
      <c r="C56" s="476"/>
    </row>
    <row r="57" spans="3:3">
      <c r="C57" s="476"/>
    </row>
    <row r="58" spans="3:3">
      <c r="C58" s="476"/>
    </row>
    <row r="59" spans="3:3">
      <c r="C59" s="476"/>
    </row>
    <row r="60" spans="3:3">
      <c r="C60" s="476"/>
    </row>
    <row r="61" spans="3:3">
      <c r="C61" s="476"/>
    </row>
    <row r="62" spans="3:3">
      <c r="C62" s="476"/>
    </row>
    <row r="63" spans="3:3">
      <c r="C63" s="476"/>
    </row>
    <row r="64" spans="3:3">
      <c r="C64" s="476"/>
    </row>
    <row r="65" spans="3:3">
      <c r="C65" s="476"/>
    </row>
    <row r="66" spans="3:3">
      <c r="C66" s="476"/>
    </row>
    <row r="67" spans="3:3">
      <c r="C67" s="476"/>
    </row>
    <row r="68" spans="3:3">
      <c r="C68" s="476"/>
    </row>
    <row r="69" spans="3:3">
      <c r="C69" s="476"/>
    </row>
    <row r="70" spans="3:3">
      <c r="C70" s="476"/>
    </row>
    <row r="71" spans="3:3">
      <c r="C71" s="476"/>
    </row>
    <row r="72" spans="3:3">
      <c r="C72" s="476"/>
    </row>
    <row r="73" spans="3:3">
      <c r="C73" s="476"/>
    </row>
    <row r="74" spans="3:3">
      <c r="C74" s="476"/>
    </row>
    <row r="75" spans="3:3">
      <c r="C75" s="476"/>
    </row>
    <row r="76" spans="3:3">
      <c r="C76" s="476"/>
    </row>
    <row r="77" spans="3:3">
      <c r="C77" s="476"/>
    </row>
    <row r="78" spans="3:3">
      <c r="C78" s="476"/>
    </row>
    <row r="79" spans="3:3">
      <c r="C79" s="476"/>
    </row>
    <row r="80" spans="3:3">
      <c r="C80" s="476"/>
    </row>
    <row r="81" spans="3:3">
      <c r="C81" s="476"/>
    </row>
    <row r="82" spans="3:3">
      <c r="C82" s="476"/>
    </row>
    <row r="83" spans="3:3">
      <c r="C83" s="476"/>
    </row>
    <row r="84" spans="3:3">
      <c r="C84" s="476"/>
    </row>
    <row r="85" spans="3:3">
      <c r="C85" s="476"/>
    </row>
    <row r="86" spans="3:3">
      <c r="C86" s="476"/>
    </row>
    <row r="87" spans="3:3">
      <c r="C87" s="476"/>
    </row>
    <row r="88" spans="3:3">
      <c r="C88" s="476"/>
    </row>
    <row r="89" spans="3:3">
      <c r="C89" s="476"/>
    </row>
    <row r="90" spans="3:3">
      <c r="C90" s="476"/>
    </row>
    <row r="91" spans="3:3">
      <c r="C91" s="476"/>
    </row>
    <row r="92" spans="3:3">
      <c r="C92" s="476"/>
    </row>
    <row r="93" spans="3:3">
      <c r="C93" s="476"/>
    </row>
    <row r="94" spans="3:3">
      <c r="C94" s="476"/>
    </row>
    <row r="95" spans="3:3">
      <c r="C95" s="476"/>
    </row>
    <row r="96" spans="3:3">
      <c r="C96" s="476"/>
    </row>
    <row r="97" spans="3:3">
      <c r="C97" s="476"/>
    </row>
    <row r="98" spans="3:3">
      <c r="C98" s="476"/>
    </row>
    <row r="99" spans="3:3">
      <c r="C99" s="476"/>
    </row>
    <row r="100" spans="3:3">
      <c r="C100" s="476"/>
    </row>
    <row r="101" spans="3:3">
      <c r="C101" s="476"/>
    </row>
    <row r="102" spans="3:3">
      <c r="C102" s="476"/>
    </row>
    <row r="103" spans="3:3">
      <c r="C103" s="476"/>
    </row>
    <row r="104" spans="3:3">
      <c r="C104" s="476"/>
    </row>
    <row r="105" spans="3:3">
      <c r="C105" s="476"/>
    </row>
    <row r="106" spans="3:3">
      <c r="C106" s="476"/>
    </row>
    <row r="107" spans="3:3">
      <c r="C107" s="476"/>
    </row>
    <row r="108" spans="3:3">
      <c r="C108" s="476"/>
    </row>
    <row r="109" spans="3:3">
      <c r="C109" s="476"/>
    </row>
    <row r="110" spans="3:3">
      <c r="C110" s="476"/>
    </row>
    <row r="111" spans="3:3">
      <c r="C111" s="476"/>
    </row>
    <row r="112" spans="3:3">
      <c r="C112" s="476"/>
    </row>
    <row r="113" spans="3:3">
      <c r="C113" s="476"/>
    </row>
    <row r="114" spans="3:3">
      <c r="C114" s="476"/>
    </row>
    <row r="115" spans="3:3">
      <c r="C115" s="476"/>
    </row>
    <row r="116" spans="3:3">
      <c r="C116" s="476"/>
    </row>
    <row r="117" spans="3:3">
      <c r="C117" s="476"/>
    </row>
    <row r="118" spans="3:3">
      <c r="C118" s="476"/>
    </row>
    <row r="119" spans="3:3">
      <c r="C119" s="476"/>
    </row>
    <row r="120" spans="3:3">
      <c r="C120" s="476"/>
    </row>
    <row r="121" spans="3:3">
      <c r="C121" s="476"/>
    </row>
    <row r="122" spans="3:3">
      <c r="C122" s="476"/>
    </row>
    <row r="123" spans="3:3">
      <c r="C123" s="476"/>
    </row>
    <row r="124" spans="3:3">
      <c r="C124" s="476"/>
    </row>
    <row r="125" spans="3:3">
      <c r="C125" s="476"/>
    </row>
    <row r="126" spans="3:3">
      <c r="C126" s="476"/>
    </row>
    <row r="127" spans="3:3">
      <c r="C127" s="476"/>
    </row>
    <row r="128" spans="3:3">
      <c r="C128" s="476"/>
    </row>
    <row r="129" spans="3:3">
      <c r="C129" s="476"/>
    </row>
    <row r="130" spans="3:3">
      <c r="C130" s="476"/>
    </row>
    <row r="131" spans="3:3">
      <c r="C131" s="476"/>
    </row>
    <row r="132" spans="3:3">
      <c r="C132" s="476"/>
    </row>
    <row r="133" spans="3:3">
      <c r="C133" s="476"/>
    </row>
    <row r="134" spans="3:3">
      <c r="C134" s="476"/>
    </row>
    <row r="135" spans="3:3">
      <c r="C135" s="476"/>
    </row>
    <row r="136" spans="3:3">
      <c r="C136" s="476"/>
    </row>
    <row r="137" spans="3:3">
      <c r="C137" s="476"/>
    </row>
    <row r="138" spans="3:3">
      <c r="C138" s="476"/>
    </row>
    <row r="139" spans="3:3">
      <c r="C139" s="476"/>
    </row>
    <row r="140" spans="3:3">
      <c r="C140" s="476"/>
    </row>
    <row r="141" spans="3:3">
      <c r="C141" s="476"/>
    </row>
    <row r="142" spans="3:3">
      <c r="C142" s="476"/>
    </row>
    <row r="143" spans="3:3">
      <c r="C143" s="476"/>
    </row>
    <row r="144" spans="3:3">
      <c r="C144" s="476"/>
    </row>
    <row r="145" spans="3:3">
      <c r="C145" s="476"/>
    </row>
    <row r="146" spans="3:3">
      <c r="C146" s="476"/>
    </row>
    <row r="147" spans="3:3">
      <c r="C147" s="476"/>
    </row>
    <row r="148" spans="3:3">
      <c r="C148" s="476"/>
    </row>
    <row r="149" spans="3:3">
      <c r="C149" s="476"/>
    </row>
    <row r="150" spans="3:3">
      <c r="C150" s="476"/>
    </row>
    <row r="151" spans="3:3">
      <c r="C151" s="476"/>
    </row>
    <row r="152" spans="3:3">
      <c r="C152" s="476"/>
    </row>
    <row r="153" spans="3:3">
      <c r="C153" s="476"/>
    </row>
    <row r="154" spans="3:3">
      <c r="C154" s="476"/>
    </row>
    <row r="155" spans="3:3">
      <c r="C155" s="476"/>
    </row>
    <row r="156" spans="3:3">
      <c r="C156" s="476"/>
    </row>
    <row r="157" spans="3:3">
      <c r="C157" s="476"/>
    </row>
    <row r="158" spans="3:3">
      <c r="C158" s="476"/>
    </row>
    <row r="159" spans="3:3">
      <c r="C159" s="476"/>
    </row>
    <row r="160" spans="3:3">
      <c r="C160" s="476"/>
    </row>
    <row r="161" spans="3:3">
      <c r="C161" s="476"/>
    </row>
    <row r="162" spans="3:3">
      <c r="C162" s="476"/>
    </row>
    <row r="163" spans="3:3">
      <c r="C163" s="476"/>
    </row>
    <row r="164" spans="3:3">
      <c r="C164" s="476"/>
    </row>
    <row r="165" spans="3:3">
      <c r="C165" s="476"/>
    </row>
    <row r="166" spans="3:3">
      <c r="C166" s="476"/>
    </row>
    <row r="167" spans="3:3">
      <c r="C167" s="476"/>
    </row>
    <row r="168" spans="3:3">
      <c r="C168" s="476"/>
    </row>
    <row r="169" spans="3:3">
      <c r="C169" s="476"/>
    </row>
    <row r="170" spans="3:3">
      <c r="C170" s="476"/>
    </row>
    <row r="171" spans="3:3">
      <c r="C171" s="476"/>
    </row>
    <row r="172" spans="3:3">
      <c r="C172" s="476"/>
    </row>
    <row r="173" spans="3:3">
      <c r="C173" s="476"/>
    </row>
    <row r="174" spans="3:3">
      <c r="C174" s="476"/>
    </row>
    <row r="175" spans="3:3">
      <c r="C175" s="476"/>
    </row>
    <row r="176" spans="3:3">
      <c r="C176" s="476"/>
    </row>
    <row r="177" spans="3:3">
      <c r="C177" s="476"/>
    </row>
    <row r="178" spans="3:3">
      <c r="C178" s="476"/>
    </row>
    <row r="179" spans="3:3">
      <c r="C179" s="476"/>
    </row>
    <row r="180" spans="3:3">
      <c r="C180" s="476"/>
    </row>
    <row r="181" spans="3:3">
      <c r="C181" s="476"/>
    </row>
    <row r="182" spans="3:3">
      <c r="C182" s="476"/>
    </row>
    <row r="183" spans="3:3">
      <c r="C183" s="476"/>
    </row>
    <row r="184" spans="3:3">
      <c r="C184" s="476"/>
    </row>
    <row r="185" spans="3:3">
      <c r="C185" s="476"/>
    </row>
    <row r="186" spans="3:3">
      <c r="C186" s="476"/>
    </row>
    <row r="187" spans="3:3">
      <c r="C187" s="476"/>
    </row>
    <row r="188" spans="3:3">
      <c r="C188" s="476"/>
    </row>
    <row r="189" spans="3:3">
      <c r="C189" s="476"/>
    </row>
    <row r="190" spans="3:3">
      <c r="C190" s="476"/>
    </row>
    <row r="191" spans="3:3">
      <c r="C191" s="476"/>
    </row>
    <row r="192" spans="3:3">
      <c r="C192" s="476"/>
    </row>
    <row r="193" spans="3:3">
      <c r="C193" s="476"/>
    </row>
    <row r="194" spans="3:3">
      <c r="C194" s="476"/>
    </row>
    <row r="195" spans="3:3">
      <c r="C195" s="476"/>
    </row>
    <row r="196" spans="3:3">
      <c r="C196" s="476"/>
    </row>
    <row r="197" spans="3:3">
      <c r="C197" s="476"/>
    </row>
    <row r="198" spans="3:3">
      <c r="C198" s="476"/>
    </row>
    <row r="199" spans="3:3">
      <c r="C199" s="476"/>
    </row>
    <row r="200" spans="3:3">
      <c r="C200" s="476"/>
    </row>
    <row r="201" spans="3:3">
      <c r="C201" s="476"/>
    </row>
    <row r="202" spans="3:3">
      <c r="C202" s="476"/>
    </row>
    <row r="203" spans="3:3">
      <c r="C203" s="476"/>
    </row>
    <row r="204" spans="3:3">
      <c r="C204" s="476"/>
    </row>
    <row r="205" spans="3:3">
      <c r="C205" s="476"/>
    </row>
    <row r="206" spans="3:3">
      <c r="C206" s="476"/>
    </row>
    <row r="207" spans="3:3">
      <c r="C207" s="476"/>
    </row>
    <row r="208" spans="3:3">
      <c r="C208" s="476"/>
    </row>
    <row r="209" spans="3:3">
      <c r="C209" s="476"/>
    </row>
    <row r="210" spans="3:3">
      <c r="C210" s="476"/>
    </row>
    <row r="211" spans="3:3">
      <c r="C211" s="476"/>
    </row>
    <row r="212" spans="3:3">
      <c r="C212" s="476"/>
    </row>
    <row r="213" spans="3:3">
      <c r="C213" s="476"/>
    </row>
    <row r="214" spans="3:3">
      <c r="C214" s="476"/>
    </row>
    <row r="215" spans="3:3">
      <c r="C215" s="476"/>
    </row>
    <row r="216" spans="3:3">
      <c r="C216" s="476"/>
    </row>
    <row r="217" spans="3:3">
      <c r="C217" s="476"/>
    </row>
    <row r="218" spans="3:3">
      <c r="C218" s="476"/>
    </row>
    <row r="219" spans="3:3">
      <c r="C219" s="476"/>
    </row>
    <row r="220" spans="3:3">
      <c r="C220" s="476"/>
    </row>
    <row r="221" spans="3:3">
      <c r="C221" s="476"/>
    </row>
    <row r="222" spans="3:3">
      <c r="C222" s="476"/>
    </row>
    <row r="223" spans="3:3">
      <c r="C223" s="476"/>
    </row>
    <row r="224" spans="3:3">
      <c r="C224" s="476"/>
    </row>
    <row r="225" spans="3:3">
      <c r="C225" s="476"/>
    </row>
    <row r="226" spans="3:3">
      <c r="C226" s="476"/>
    </row>
    <row r="227" spans="3:3">
      <c r="C227" s="476"/>
    </row>
    <row r="228" spans="3:3">
      <c r="C228" s="476"/>
    </row>
    <row r="229" spans="3:3">
      <c r="C229" s="476"/>
    </row>
    <row r="230" spans="3:3">
      <c r="C230" s="476"/>
    </row>
    <row r="231" spans="3:3">
      <c r="C231" s="476"/>
    </row>
    <row r="232" spans="3:3">
      <c r="C232" s="476"/>
    </row>
    <row r="233" spans="3:3">
      <c r="C233" s="476"/>
    </row>
    <row r="234" spans="3:3">
      <c r="C234" s="476"/>
    </row>
    <row r="235" spans="3:3">
      <c r="C235" s="476"/>
    </row>
    <row r="236" spans="3:3">
      <c r="C236" s="476"/>
    </row>
    <row r="237" spans="3:3">
      <c r="C237" s="476"/>
    </row>
    <row r="238" spans="3:3">
      <c r="C238" s="476"/>
    </row>
    <row r="239" spans="3:3">
      <c r="C239" s="476"/>
    </row>
    <row r="240" spans="3:3">
      <c r="C240" s="476"/>
    </row>
    <row r="241" spans="3:3">
      <c r="C241" s="476"/>
    </row>
    <row r="242" spans="3:3">
      <c r="C242" s="476"/>
    </row>
    <row r="243" spans="3:3">
      <c r="C243" s="476"/>
    </row>
    <row r="244" spans="3:3">
      <c r="C244" s="476"/>
    </row>
    <row r="245" spans="3:3">
      <c r="C245" s="476"/>
    </row>
    <row r="246" spans="3:3">
      <c r="C246" s="476"/>
    </row>
    <row r="247" spans="3:3">
      <c r="C247" s="476"/>
    </row>
    <row r="248" spans="3:3">
      <c r="C248" s="476"/>
    </row>
    <row r="249" spans="3:3">
      <c r="C249" s="476"/>
    </row>
    <row r="250" spans="3:3">
      <c r="C250" s="476"/>
    </row>
    <row r="251" spans="3:3">
      <c r="C251" s="476"/>
    </row>
    <row r="252" spans="3:3">
      <c r="C252" s="476"/>
    </row>
    <row r="253" spans="3:3">
      <c r="C253" s="476"/>
    </row>
    <row r="254" spans="3:3">
      <c r="C254" s="476"/>
    </row>
    <row r="255" spans="3:3">
      <c r="C255" s="476"/>
    </row>
    <row r="256" spans="3:3">
      <c r="C256" s="476"/>
    </row>
    <row r="257" spans="3:3">
      <c r="C257" s="476"/>
    </row>
    <row r="258" spans="3:3">
      <c r="C258" s="476"/>
    </row>
    <row r="259" spans="3:3">
      <c r="C259" s="476"/>
    </row>
    <row r="260" spans="3:3">
      <c r="C260" s="476"/>
    </row>
    <row r="261" spans="3:3">
      <c r="C261" s="476"/>
    </row>
    <row r="262" spans="3:3">
      <c r="C262" s="476"/>
    </row>
    <row r="263" spans="3:3">
      <c r="C263" s="476"/>
    </row>
    <row r="264" spans="3:3">
      <c r="C264" s="476"/>
    </row>
    <row r="265" spans="3:3">
      <c r="C265" s="476"/>
    </row>
    <row r="266" spans="3:3">
      <c r="C266" s="476"/>
    </row>
    <row r="267" spans="3:3">
      <c r="C267" s="476"/>
    </row>
    <row r="268" spans="3:3">
      <c r="C268" s="476"/>
    </row>
    <row r="269" spans="3:3">
      <c r="C269" s="476"/>
    </row>
    <row r="270" spans="3:3">
      <c r="C270" s="476"/>
    </row>
    <row r="271" spans="3:3">
      <c r="C271" s="476"/>
    </row>
    <row r="272" spans="3:3">
      <c r="C272" s="476"/>
    </row>
    <row r="273" spans="3:3">
      <c r="C273" s="476"/>
    </row>
    <row r="274" spans="3:3">
      <c r="C274" s="476"/>
    </row>
    <row r="275" spans="3:3">
      <c r="C275" s="476"/>
    </row>
    <row r="276" spans="3:3">
      <c r="C276" s="476"/>
    </row>
    <row r="277" spans="3:3">
      <c r="C277" s="476"/>
    </row>
    <row r="278" spans="3:3">
      <c r="C278" s="476"/>
    </row>
    <row r="279" spans="3:3">
      <c r="C279" s="476"/>
    </row>
    <row r="280" spans="3:3">
      <c r="C280" s="476"/>
    </row>
    <row r="281" spans="3:3">
      <c r="C281" s="476"/>
    </row>
    <row r="282" spans="3:3">
      <c r="C282" s="476"/>
    </row>
    <row r="283" spans="3:3">
      <c r="C283" s="476"/>
    </row>
    <row r="284" spans="3:3">
      <c r="C284" s="476"/>
    </row>
    <row r="285" spans="3:3">
      <c r="C285" s="476"/>
    </row>
    <row r="286" spans="3:3">
      <c r="C286" s="476"/>
    </row>
    <row r="287" spans="3:3">
      <c r="C287" s="476"/>
    </row>
    <row r="288" spans="3:3">
      <c r="C288" s="476"/>
    </row>
    <row r="289" spans="3:3">
      <c r="C289" s="476"/>
    </row>
    <row r="290" spans="3:3">
      <c r="C290" s="476"/>
    </row>
    <row r="291" spans="3:3">
      <c r="C291" s="476"/>
    </row>
    <row r="292" spans="3:3">
      <c r="C292" s="476"/>
    </row>
    <row r="293" spans="3:3">
      <c r="C293" s="476"/>
    </row>
    <row r="294" spans="3:3">
      <c r="C294" s="476"/>
    </row>
    <row r="295" spans="3:3">
      <c r="C295" s="476"/>
    </row>
    <row r="296" spans="3:3">
      <c r="C296" s="476"/>
    </row>
    <row r="297" spans="3:3">
      <c r="C297" s="476"/>
    </row>
    <row r="298" spans="3:3">
      <c r="C298" s="476"/>
    </row>
    <row r="299" spans="3:3">
      <c r="C299" s="476"/>
    </row>
    <row r="300" spans="3:3">
      <c r="C300" s="476"/>
    </row>
    <row r="301" spans="3:3">
      <c r="C301" s="476"/>
    </row>
    <row r="302" spans="3:3">
      <c r="C302" s="476"/>
    </row>
    <row r="303" spans="3:3">
      <c r="C303" s="476"/>
    </row>
    <row r="304" spans="3:3">
      <c r="C304" s="476"/>
    </row>
    <row r="305" spans="3:3">
      <c r="C305" s="476"/>
    </row>
    <row r="306" spans="3:3">
      <c r="C306" s="476"/>
    </row>
    <row r="307" spans="3:3">
      <c r="C307" s="476"/>
    </row>
    <row r="308" spans="3:3">
      <c r="C308" s="476"/>
    </row>
    <row r="309" spans="3:3">
      <c r="C309" s="476"/>
    </row>
    <row r="310" spans="3:3">
      <c r="C310" s="476"/>
    </row>
    <row r="311" spans="3:3">
      <c r="C311" s="476"/>
    </row>
    <row r="312" spans="3:3">
      <c r="C312" s="476"/>
    </row>
    <row r="313" spans="3:3">
      <c r="C313" s="476"/>
    </row>
    <row r="314" spans="3:3">
      <c r="C314" s="476"/>
    </row>
    <row r="315" spans="3:3">
      <c r="C315" s="476"/>
    </row>
    <row r="316" spans="3:3">
      <c r="C316" s="476"/>
    </row>
    <row r="317" spans="3:3">
      <c r="C317" s="476"/>
    </row>
    <row r="318" spans="3:3">
      <c r="C318" s="476"/>
    </row>
    <row r="319" spans="3:3">
      <c r="C319" s="476"/>
    </row>
    <row r="320" spans="3:3">
      <c r="C320" s="476"/>
    </row>
    <row r="321" spans="3:3">
      <c r="C321" s="476"/>
    </row>
    <row r="322" spans="3:3">
      <c r="C322" s="476"/>
    </row>
    <row r="323" spans="3:3">
      <c r="C323" s="476"/>
    </row>
    <row r="324" spans="3:3">
      <c r="C324" s="476"/>
    </row>
    <row r="325" spans="3:3">
      <c r="C325" s="476"/>
    </row>
    <row r="326" spans="3:3">
      <c r="C326" s="476"/>
    </row>
    <row r="327" spans="3:3">
      <c r="C327" s="476"/>
    </row>
    <row r="328" spans="3:3">
      <c r="C328" s="476"/>
    </row>
    <row r="329" spans="3:3">
      <c r="C329" s="476"/>
    </row>
    <row r="330" spans="3:3">
      <c r="C330" s="476"/>
    </row>
    <row r="331" spans="3:3">
      <c r="C331" s="476"/>
    </row>
    <row r="332" spans="3:3">
      <c r="C332" s="476"/>
    </row>
    <row r="333" spans="3:3">
      <c r="C333" s="476"/>
    </row>
    <row r="334" spans="3:3">
      <c r="C334" s="476"/>
    </row>
    <row r="335" spans="3:3">
      <c r="C335" s="476"/>
    </row>
    <row r="336" spans="3:3">
      <c r="C336" s="476"/>
    </row>
    <row r="337" spans="3:3">
      <c r="C337" s="476"/>
    </row>
    <row r="338" spans="3:3">
      <c r="C338" s="476"/>
    </row>
    <row r="339" spans="3:3">
      <c r="C339" s="476"/>
    </row>
    <row r="340" spans="3:3">
      <c r="C340" s="476"/>
    </row>
    <row r="341" spans="3:3">
      <c r="C341" s="476"/>
    </row>
    <row r="342" spans="3:3">
      <c r="C342" s="476"/>
    </row>
    <row r="343" spans="3:3">
      <c r="C343" s="476"/>
    </row>
    <row r="344" spans="3:3">
      <c r="C344" s="476"/>
    </row>
    <row r="345" spans="3:3">
      <c r="C345" s="476"/>
    </row>
    <row r="346" spans="3:3">
      <c r="C346" s="476"/>
    </row>
    <row r="347" spans="3:3">
      <c r="C347" s="476"/>
    </row>
    <row r="348" spans="3:3">
      <c r="C348" s="476"/>
    </row>
    <row r="349" spans="3:3">
      <c r="C349" s="476"/>
    </row>
    <row r="350" spans="3:3">
      <c r="C350" s="476"/>
    </row>
    <row r="351" spans="3:3">
      <c r="C351" s="476"/>
    </row>
    <row r="352" spans="3:3">
      <c r="C352" s="476"/>
    </row>
    <row r="353" spans="3:3">
      <c r="C353" s="476"/>
    </row>
    <row r="354" spans="3:3">
      <c r="C354" s="476"/>
    </row>
    <row r="355" spans="3:3">
      <c r="C355" s="476"/>
    </row>
    <row r="356" spans="3:3">
      <c r="C356" s="476"/>
    </row>
    <row r="357" spans="3:3">
      <c r="C357" s="476"/>
    </row>
    <row r="358" spans="3:3">
      <c r="C358" s="476"/>
    </row>
    <row r="359" spans="3:3">
      <c r="C359" s="476"/>
    </row>
    <row r="360" spans="3:3">
      <c r="C360" s="476"/>
    </row>
    <row r="361" spans="3:3">
      <c r="C361" s="476"/>
    </row>
    <row r="362" spans="3:3">
      <c r="C362" s="476"/>
    </row>
    <row r="363" spans="3:3">
      <c r="C363" s="476"/>
    </row>
    <row r="364" spans="3:3">
      <c r="C364" s="476"/>
    </row>
    <row r="365" spans="3:3">
      <c r="C365" s="476"/>
    </row>
    <row r="366" spans="3:3">
      <c r="C366" s="476"/>
    </row>
    <row r="367" spans="3:3">
      <c r="C367" s="476"/>
    </row>
    <row r="368" spans="3:3">
      <c r="C368" s="476"/>
    </row>
    <row r="369" spans="3:3">
      <c r="C369" s="476"/>
    </row>
    <row r="370" spans="3:3">
      <c r="C370" s="476"/>
    </row>
    <row r="371" spans="3:3">
      <c r="C371" s="476"/>
    </row>
    <row r="372" spans="3:3">
      <c r="C372" s="476"/>
    </row>
    <row r="373" spans="3:3">
      <c r="C373" s="476"/>
    </row>
    <row r="374" spans="3:3">
      <c r="C374" s="476"/>
    </row>
    <row r="375" spans="3:3">
      <c r="C375" s="476"/>
    </row>
    <row r="376" spans="3:3">
      <c r="C376" s="476"/>
    </row>
    <row r="377" spans="3:3">
      <c r="C377" s="476"/>
    </row>
    <row r="378" spans="3:3">
      <c r="C378" s="476"/>
    </row>
    <row r="379" spans="3:3">
      <c r="C379" s="476"/>
    </row>
    <row r="380" spans="3:3">
      <c r="C380" s="476"/>
    </row>
    <row r="381" spans="3:3">
      <c r="C381" s="476"/>
    </row>
    <row r="382" spans="3:3">
      <c r="C382" s="476"/>
    </row>
    <row r="383" spans="3:3">
      <c r="C383" s="476"/>
    </row>
    <row r="384" spans="3:3">
      <c r="C384" s="476"/>
    </row>
    <row r="385" spans="3:3">
      <c r="C385" s="476"/>
    </row>
    <row r="386" spans="3:3">
      <c r="C386" s="476"/>
    </row>
    <row r="387" spans="3:3">
      <c r="C387" s="476"/>
    </row>
    <row r="388" spans="3:3">
      <c r="C388" s="476"/>
    </row>
    <row r="389" spans="3:3">
      <c r="C389" s="476"/>
    </row>
    <row r="390" spans="3:3">
      <c r="C390" s="476"/>
    </row>
    <row r="391" spans="3:3">
      <c r="C391" s="476"/>
    </row>
    <row r="392" spans="3:3">
      <c r="C392" s="476"/>
    </row>
    <row r="393" spans="3:3">
      <c r="C393" s="476"/>
    </row>
    <row r="394" spans="3:3">
      <c r="C394" s="476"/>
    </row>
    <row r="395" spans="3:3">
      <c r="C395" s="476"/>
    </row>
    <row r="396" spans="3:3">
      <c r="C396" s="476"/>
    </row>
    <row r="397" spans="3:3">
      <c r="C397" s="476"/>
    </row>
    <row r="398" spans="3:3">
      <c r="C398" s="476"/>
    </row>
    <row r="399" spans="3:3">
      <c r="C399" s="476"/>
    </row>
    <row r="400" spans="3:3">
      <c r="C400" s="476"/>
    </row>
    <row r="401" spans="3:3">
      <c r="C401" s="476"/>
    </row>
    <row r="402" spans="3:3">
      <c r="C402" s="476"/>
    </row>
    <row r="403" spans="3:3">
      <c r="C403" s="476"/>
    </row>
    <row r="404" spans="3:3">
      <c r="C404" s="476"/>
    </row>
    <row r="405" spans="3:3">
      <c r="C405" s="476"/>
    </row>
    <row r="406" spans="3:3">
      <c r="C406" s="476"/>
    </row>
    <row r="407" spans="3:3">
      <c r="C407" s="476"/>
    </row>
    <row r="408" spans="3:3">
      <c r="C408" s="476"/>
    </row>
    <row r="409" spans="3:3">
      <c r="C409" s="476"/>
    </row>
    <row r="410" spans="3:3">
      <c r="C410" s="476"/>
    </row>
    <row r="411" spans="3:3">
      <c r="C411" s="476"/>
    </row>
    <row r="412" spans="3:3">
      <c r="C412" s="476"/>
    </row>
    <row r="413" spans="3:3">
      <c r="C413" s="476"/>
    </row>
    <row r="414" spans="3:3">
      <c r="C414" s="476"/>
    </row>
    <row r="415" spans="3:3">
      <c r="C415" s="476"/>
    </row>
    <row r="416" spans="3:3">
      <c r="C416" s="476"/>
    </row>
    <row r="417" spans="3:3">
      <c r="C417" s="476"/>
    </row>
    <row r="418" spans="3:3">
      <c r="C418" s="476"/>
    </row>
    <row r="419" spans="3:3">
      <c r="C419" s="476"/>
    </row>
    <row r="420" spans="3:3">
      <c r="C420" s="476"/>
    </row>
    <row r="421" spans="3:3">
      <c r="C421" s="476"/>
    </row>
    <row r="422" spans="3:3">
      <c r="C422" s="476"/>
    </row>
    <row r="423" spans="3:3">
      <c r="C423" s="476"/>
    </row>
    <row r="424" spans="3:3">
      <c r="C424" s="476"/>
    </row>
    <row r="425" spans="3:3">
      <c r="C425" s="476"/>
    </row>
    <row r="426" spans="3:3">
      <c r="C426" s="476"/>
    </row>
    <row r="427" spans="3:3">
      <c r="C427" s="476"/>
    </row>
    <row r="428" spans="3:3">
      <c r="C428" s="476"/>
    </row>
    <row r="429" spans="3:3">
      <c r="C429" s="476"/>
    </row>
    <row r="430" spans="3:3">
      <c r="C430" s="476"/>
    </row>
    <row r="431" spans="3:3">
      <c r="C431" s="476"/>
    </row>
    <row r="432" spans="3:3">
      <c r="C432" s="476"/>
    </row>
    <row r="433" spans="3:3">
      <c r="C433" s="476"/>
    </row>
    <row r="434" spans="3:3">
      <c r="C434" s="476"/>
    </row>
    <row r="435" spans="3:3">
      <c r="C435" s="476"/>
    </row>
    <row r="436" spans="3:3">
      <c r="C436" s="476"/>
    </row>
    <row r="437" spans="3:3">
      <c r="C437" s="476"/>
    </row>
    <row r="438" spans="3:3">
      <c r="C438" s="476"/>
    </row>
    <row r="439" spans="3:3">
      <c r="C439" s="476"/>
    </row>
    <row r="440" spans="3:3">
      <c r="C440" s="476"/>
    </row>
    <row r="441" spans="3:3">
      <c r="C441" s="476"/>
    </row>
    <row r="442" spans="3:3">
      <c r="C442" s="476"/>
    </row>
    <row r="443" spans="3:3">
      <c r="C443" s="476"/>
    </row>
    <row r="444" spans="3:3">
      <c r="C444" s="476"/>
    </row>
    <row r="445" spans="3:3">
      <c r="C445" s="476"/>
    </row>
    <row r="446" spans="3:3">
      <c r="C446" s="476"/>
    </row>
    <row r="447" spans="3:3">
      <c r="C447" s="476"/>
    </row>
    <row r="448" spans="3:3">
      <c r="C448" s="476"/>
    </row>
    <row r="449" spans="3:3">
      <c r="C449" s="476"/>
    </row>
    <row r="450" spans="3:3">
      <c r="C450" s="476"/>
    </row>
    <row r="451" spans="3:3">
      <c r="C451" s="476"/>
    </row>
    <row r="452" spans="3:3">
      <c r="C452" s="476"/>
    </row>
    <row r="453" spans="3:3">
      <c r="C453" s="476"/>
    </row>
    <row r="454" spans="3:3">
      <c r="C454" s="476"/>
    </row>
    <row r="455" spans="3:3">
      <c r="C455" s="476"/>
    </row>
    <row r="456" spans="3:3">
      <c r="C456" s="476"/>
    </row>
    <row r="457" spans="3:3">
      <c r="C457" s="476"/>
    </row>
    <row r="458" spans="3:3">
      <c r="C458" s="476"/>
    </row>
    <row r="459" spans="3:3">
      <c r="C459" s="476"/>
    </row>
    <row r="460" spans="3:3">
      <c r="C460" s="476"/>
    </row>
    <row r="461" spans="3:3">
      <c r="C461" s="476"/>
    </row>
    <row r="462" spans="3:3">
      <c r="C462" s="476"/>
    </row>
    <row r="463" spans="3:3">
      <c r="C463" s="476"/>
    </row>
    <row r="464" spans="3:3">
      <c r="C464" s="476"/>
    </row>
    <row r="465" spans="3:3">
      <c r="C465" s="476"/>
    </row>
    <row r="466" spans="3:3">
      <c r="C466" s="476"/>
    </row>
    <row r="467" spans="3:3">
      <c r="C467" s="476"/>
    </row>
    <row r="468" spans="3:3">
      <c r="C468" s="476"/>
    </row>
    <row r="469" spans="3:3">
      <c r="C469" s="476"/>
    </row>
    <row r="470" spans="3:3">
      <c r="C470" s="476"/>
    </row>
    <row r="471" spans="3:3">
      <c r="C471" s="476"/>
    </row>
    <row r="472" spans="3:3">
      <c r="C472" s="476"/>
    </row>
    <row r="473" spans="3:3">
      <c r="C473" s="476"/>
    </row>
    <row r="474" spans="3:3">
      <c r="C474" s="476"/>
    </row>
    <row r="475" spans="3:3">
      <c r="C475" s="476"/>
    </row>
    <row r="476" spans="3:3">
      <c r="C476" s="476"/>
    </row>
    <row r="477" spans="3:3">
      <c r="C477" s="476"/>
    </row>
    <row r="478" spans="3:3">
      <c r="C478" s="476"/>
    </row>
    <row r="479" spans="3:3">
      <c r="C479" s="476"/>
    </row>
    <row r="480" spans="3:3">
      <c r="C480" s="476"/>
    </row>
    <row r="481" spans="3:3">
      <c r="C481" s="476"/>
    </row>
    <row r="482" spans="3:3">
      <c r="C482" s="476"/>
    </row>
    <row r="483" spans="3:3">
      <c r="C483" s="476"/>
    </row>
    <row r="484" spans="3:3">
      <c r="C484" s="476"/>
    </row>
    <row r="485" spans="3:3">
      <c r="C485" s="476"/>
    </row>
    <row r="486" spans="3:3">
      <c r="C486" s="476"/>
    </row>
    <row r="487" spans="3:3">
      <c r="C487" s="476"/>
    </row>
    <row r="488" spans="3:3">
      <c r="C488" s="476"/>
    </row>
    <row r="489" spans="3:3">
      <c r="C489" s="476"/>
    </row>
    <row r="490" spans="3:3">
      <c r="C490" s="476"/>
    </row>
    <row r="491" spans="3:3">
      <c r="C491" s="476"/>
    </row>
    <row r="492" spans="3:3">
      <c r="C492" s="476"/>
    </row>
    <row r="493" spans="3:3">
      <c r="C493" s="476"/>
    </row>
    <row r="494" spans="3:3">
      <c r="C494" s="476"/>
    </row>
    <row r="495" spans="3:3">
      <c r="C495" s="476"/>
    </row>
    <row r="496" spans="3:3">
      <c r="C496" s="476"/>
    </row>
    <row r="497" spans="3:3">
      <c r="C497" s="476"/>
    </row>
    <row r="498" spans="3:3">
      <c r="C498" s="476"/>
    </row>
    <row r="499" spans="3:3">
      <c r="C499" s="476"/>
    </row>
    <row r="500" spans="3:3">
      <c r="C500" s="476"/>
    </row>
    <row r="501" spans="3:3">
      <c r="C501" s="476"/>
    </row>
    <row r="502" spans="3:3">
      <c r="C502" s="476"/>
    </row>
    <row r="503" spans="3:3">
      <c r="C503" s="476"/>
    </row>
    <row r="504" spans="3:3">
      <c r="C504" s="476"/>
    </row>
    <row r="505" spans="3:3">
      <c r="C505" s="476"/>
    </row>
    <row r="506" spans="3:3">
      <c r="C506" s="476"/>
    </row>
    <row r="507" spans="3:3">
      <c r="C507" s="476"/>
    </row>
    <row r="508" spans="3:3">
      <c r="C508" s="476"/>
    </row>
    <row r="509" spans="3:3">
      <c r="C509" s="476"/>
    </row>
    <row r="510" spans="3:3">
      <c r="C510" s="476"/>
    </row>
    <row r="511" spans="3:3">
      <c r="C511" s="476"/>
    </row>
    <row r="512" spans="3:3">
      <c r="C512" s="476"/>
    </row>
    <row r="513" spans="3:3">
      <c r="C513" s="476"/>
    </row>
    <row r="514" spans="3:3">
      <c r="C514" s="476"/>
    </row>
    <row r="515" spans="3:3">
      <c r="C515" s="476"/>
    </row>
    <row r="516" spans="3:3">
      <c r="C516" s="476"/>
    </row>
    <row r="517" spans="3:3">
      <c r="C517" s="476"/>
    </row>
    <row r="518" spans="3:3">
      <c r="C518" s="476"/>
    </row>
    <row r="519" spans="3:3">
      <c r="C519" s="476"/>
    </row>
    <row r="520" spans="3:3">
      <c r="C520" s="476"/>
    </row>
    <row r="521" spans="3:3">
      <c r="C521" s="476"/>
    </row>
    <row r="522" spans="3:3">
      <c r="C522" s="476"/>
    </row>
    <row r="523" spans="3:3">
      <c r="C523" s="476"/>
    </row>
    <row r="524" spans="3:3">
      <c r="C524" s="476"/>
    </row>
    <row r="525" spans="3:3">
      <c r="C525" s="476"/>
    </row>
    <row r="526" spans="3:3">
      <c r="C526" s="476"/>
    </row>
    <row r="527" spans="3:3">
      <c r="C527" s="476"/>
    </row>
    <row r="528" spans="3:3">
      <c r="C528" s="476"/>
    </row>
    <row r="529" spans="3:3">
      <c r="C529" s="476"/>
    </row>
    <row r="530" spans="3:3">
      <c r="C530" s="476"/>
    </row>
    <row r="531" spans="3:3">
      <c r="C531" s="476"/>
    </row>
    <row r="532" spans="3:3">
      <c r="C532" s="476"/>
    </row>
    <row r="533" spans="3:3">
      <c r="C533" s="476"/>
    </row>
    <row r="534" spans="3:3">
      <c r="C534" s="476"/>
    </row>
    <row r="535" spans="3:3">
      <c r="C535" s="476"/>
    </row>
    <row r="536" spans="3:3">
      <c r="C536" s="476"/>
    </row>
    <row r="537" spans="3:3">
      <c r="C537" s="476"/>
    </row>
    <row r="538" spans="3:3">
      <c r="C538" s="476"/>
    </row>
    <row r="539" spans="3:3">
      <c r="C539" s="476"/>
    </row>
    <row r="540" spans="3:3">
      <c r="C540" s="476"/>
    </row>
    <row r="541" spans="3:3">
      <c r="C541" s="476"/>
    </row>
    <row r="542" spans="3:3">
      <c r="C542" s="476"/>
    </row>
    <row r="543" spans="3:3">
      <c r="C543" s="476"/>
    </row>
    <row r="544" spans="3:3">
      <c r="C544" s="476"/>
    </row>
    <row r="545" spans="3:3">
      <c r="C545" s="476"/>
    </row>
    <row r="546" spans="3:3">
      <c r="C546" s="476"/>
    </row>
    <row r="547" spans="3:3">
      <c r="C547" s="476"/>
    </row>
    <row r="548" spans="3:3">
      <c r="C548" s="476"/>
    </row>
    <row r="549" spans="3:3">
      <c r="C549" s="476"/>
    </row>
    <row r="550" spans="3:3">
      <c r="C550" s="476"/>
    </row>
    <row r="551" spans="3:3">
      <c r="C551" s="476"/>
    </row>
    <row r="552" spans="3:3">
      <c r="C552" s="476"/>
    </row>
    <row r="553" spans="3:3">
      <c r="C553" s="476"/>
    </row>
    <row r="554" spans="3:3">
      <c r="C554" s="476"/>
    </row>
    <row r="555" spans="3:3">
      <c r="C555" s="476"/>
    </row>
    <row r="556" spans="3:3">
      <c r="C556" s="476"/>
    </row>
    <row r="557" spans="3:3">
      <c r="C557" s="476"/>
    </row>
    <row r="558" spans="3:3">
      <c r="C558" s="476"/>
    </row>
    <row r="559" spans="3:3">
      <c r="C559" s="476"/>
    </row>
    <row r="560" spans="3:3">
      <c r="C560" s="476"/>
    </row>
    <row r="561" spans="3:3">
      <c r="C561" s="476"/>
    </row>
    <row r="562" spans="3:3">
      <c r="C562" s="476"/>
    </row>
    <row r="563" spans="3:3">
      <c r="C563" s="476"/>
    </row>
    <row r="564" spans="3:3">
      <c r="C564" s="476"/>
    </row>
    <row r="565" spans="3:3">
      <c r="C565" s="476"/>
    </row>
    <row r="566" spans="3:3">
      <c r="C566" s="476"/>
    </row>
    <row r="567" spans="3:3">
      <c r="C567" s="476"/>
    </row>
    <row r="568" spans="3:3">
      <c r="C568" s="476"/>
    </row>
    <row r="569" spans="3:3">
      <c r="C569" s="476"/>
    </row>
    <row r="570" spans="3:3">
      <c r="C570" s="476"/>
    </row>
    <row r="571" spans="3:3">
      <c r="C571" s="476"/>
    </row>
    <row r="572" spans="3:3">
      <c r="C572" s="476"/>
    </row>
    <row r="573" spans="3:3">
      <c r="C573" s="476"/>
    </row>
    <row r="574" spans="3:3">
      <c r="C574" s="476"/>
    </row>
    <row r="575" spans="3:3">
      <c r="C575" s="476"/>
    </row>
    <row r="576" spans="3:3">
      <c r="C576" s="476"/>
    </row>
    <row r="577" spans="3:3">
      <c r="C577" s="476"/>
    </row>
    <row r="578" spans="3:3">
      <c r="C578" s="476"/>
    </row>
    <row r="579" spans="3:3">
      <c r="C579" s="476"/>
    </row>
    <row r="580" spans="3:3">
      <c r="C580" s="476"/>
    </row>
    <row r="581" spans="3:3">
      <c r="C581" s="476"/>
    </row>
    <row r="582" spans="3:3">
      <c r="C582" s="476"/>
    </row>
    <row r="583" spans="3:3">
      <c r="C583" s="476"/>
    </row>
    <row r="584" spans="3:3">
      <c r="C584" s="476"/>
    </row>
    <row r="585" spans="3:3">
      <c r="C585" s="476"/>
    </row>
    <row r="586" spans="3:3">
      <c r="C586" s="476"/>
    </row>
    <row r="587" spans="3:3">
      <c r="C587" s="476"/>
    </row>
    <row r="588" spans="3:3">
      <c r="C588" s="476"/>
    </row>
    <row r="589" spans="3:3">
      <c r="C589" s="476"/>
    </row>
    <row r="590" spans="3:3">
      <c r="C590" s="476"/>
    </row>
    <row r="591" spans="3:3">
      <c r="C591" s="476"/>
    </row>
    <row r="592" spans="3:3">
      <c r="C592" s="476"/>
    </row>
    <row r="593" spans="3:3">
      <c r="C593" s="476"/>
    </row>
    <row r="594" spans="3:3">
      <c r="C594" s="476"/>
    </row>
    <row r="595" spans="3:3">
      <c r="C595" s="476"/>
    </row>
    <row r="596" spans="3:3">
      <c r="C596" s="476"/>
    </row>
    <row r="597" spans="3:3">
      <c r="C597" s="476"/>
    </row>
    <row r="598" spans="3:3">
      <c r="C598" s="476"/>
    </row>
    <row r="599" spans="3:3">
      <c r="C599" s="476"/>
    </row>
    <row r="600" spans="3:3">
      <c r="C600" s="476"/>
    </row>
    <row r="601" spans="3:3">
      <c r="C601" s="476"/>
    </row>
    <row r="602" spans="3:3">
      <c r="C602" s="476"/>
    </row>
    <row r="603" spans="3:3">
      <c r="C603" s="476"/>
    </row>
    <row r="604" spans="3:3">
      <c r="C604" s="476"/>
    </row>
    <row r="605" spans="3:3">
      <c r="C605" s="476"/>
    </row>
    <row r="606" spans="3:3">
      <c r="C606" s="476"/>
    </row>
    <row r="607" spans="3:3">
      <c r="C607" s="476"/>
    </row>
    <row r="608" spans="3:3">
      <c r="C608" s="476"/>
    </row>
    <row r="609" spans="3:3">
      <c r="C609" s="476"/>
    </row>
    <row r="610" spans="3:3">
      <c r="C610" s="476"/>
    </row>
    <row r="611" spans="3:3">
      <c r="C611" s="476"/>
    </row>
    <row r="612" spans="3:3">
      <c r="C612" s="476"/>
    </row>
    <row r="613" spans="3:3">
      <c r="C613" s="476"/>
    </row>
    <row r="614" spans="3:3">
      <c r="C614" s="476"/>
    </row>
    <row r="615" spans="3:3">
      <c r="C615" s="476"/>
    </row>
    <row r="616" spans="3:3">
      <c r="C616" s="476"/>
    </row>
    <row r="617" spans="3:3">
      <c r="C617" s="476"/>
    </row>
    <row r="618" spans="3:3">
      <c r="C618" s="476"/>
    </row>
    <row r="619" spans="3:3">
      <c r="C619" s="476"/>
    </row>
    <row r="620" spans="3:3">
      <c r="C620" s="476"/>
    </row>
    <row r="621" spans="3:3">
      <c r="C621" s="476"/>
    </row>
    <row r="622" spans="3:3">
      <c r="C622" s="476"/>
    </row>
    <row r="623" spans="3:3">
      <c r="C623" s="476"/>
    </row>
    <row r="624" spans="3:3">
      <c r="C624" s="476"/>
    </row>
    <row r="625" spans="3:3">
      <c r="C625" s="476"/>
    </row>
    <row r="626" spans="3:3">
      <c r="C626" s="476"/>
    </row>
    <row r="627" spans="3:3">
      <c r="C627" s="476"/>
    </row>
    <row r="628" spans="3:3">
      <c r="C628" s="476"/>
    </row>
    <row r="629" spans="3:3">
      <c r="C629" s="476"/>
    </row>
    <row r="630" spans="3:3">
      <c r="C630" s="476"/>
    </row>
    <row r="631" spans="3:3">
      <c r="C631" s="476"/>
    </row>
    <row r="632" spans="3:3">
      <c r="C632" s="476"/>
    </row>
    <row r="633" spans="3:3">
      <c r="C633" s="476"/>
    </row>
    <row r="634" spans="3:3">
      <c r="C634" s="476"/>
    </row>
    <row r="635" spans="3:3">
      <c r="C635" s="476"/>
    </row>
    <row r="636" spans="3:3">
      <c r="C636" s="476"/>
    </row>
    <row r="637" spans="3:3">
      <c r="C637" s="476"/>
    </row>
    <row r="638" spans="3:3">
      <c r="C638" s="476"/>
    </row>
    <row r="639" spans="3:3">
      <c r="C639" s="476"/>
    </row>
    <row r="640" spans="3:3">
      <c r="C640" s="476"/>
    </row>
    <row r="641" spans="3:3">
      <c r="C641" s="476"/>
    </row>
    <row r="642" spans="3:3">
      <c r="C642" s="476"/>
    </row>
    <row r="643" spans="3:3">
      <c r="C643" s="476"/>
    </row>
    <row r="644" spans="3:3">
      <c r="C644" s="476"/>
    </row>
    <row r="645" spans="3:3">
      <c r="C645" s="476"/>
    </row>
    <row r="646" spans="3:3">
      <c r="C646" s="476"/>
    </row>
    <row r="647" spans="3:3">
      <c r="C647" s="476"/>
    </row>
    <row r="648" spans="3:3">
      <c r="C648" s="476"/>
    </row>
    <row r="649" spans="3:3">
      <c r="C649" s="476"/>
    </row>
    <row r="650" spans="3:3">
      <c r="C650" s="476"/>
    </row>
    <row r="651" spans="3:3">
      <c r="C651" s="476"/>
    </row>
    <row r="652" spans="3:3">
      <c r="C652" s="476"/>
    </row>
    <row r="653" spans="3:3">
      <c r="C653" s="476"/>
    </row>
    <row r="654" spans="3:3">
      <c r="C654" s="476"/>
    </row>
    <row r="655" spans="3:3">
      <c r="C655" s="476"/>
    </row>
    <row r="656" spans="3:3">
      <c r="C656" s="476"/>
    </row>
    <row r="657" spans="3:3">
      <c r="C657" s="476"/>
    </row>
    <row r="658" spans="3:3">
      <c r="C658" s="476"/>
    </row>
    <row r="659" spans="3:3">
      <c r="C659" s="476"/>
    </row>
    <row r="660" spans="3:3">
      <c r="C660" s="476"/>
    </row>
    <row r="661" spans="3:3">
      <c r="C661" s="476"/>
    </row>
    <row r="662" spans="3:3">
      <c r="C662" s="476"/>
    </row>
    <row r="663" spans="3:3">
      <c r="C663" s="476"/>
    </row>
    <row r="664" spans="3:3">
      <c r="C664" s="476"/>
    </row>
    <row r="665" spans="3:3">
      <c r="C665" s="476"/>
    </row>
    <row r="666" spans="3:3">
      <c r="C666" s="476"/>
    </row>
    <row r="667" spans="3:3">
      <c r="C667" s="476"/>
    </row>
    <row r="668" spans="3:3">
      <c r="C668" s="476"/>
    </row>
    <row r="669" spans="3:3">
      <c r="C669" s="476"/>
    </row>
    <row r="670" spans="3:3">
      <c r="C670" s="476"/>
    </row>
    <row r="671" spans="3:3">
      <c r="C671" s="476"/>
    </row>
    <row r="672" spans="3:3">
      <c r="C672" s="476"/>
    </row>
    <row r="673" spans="3:3">
      <c r="C673" s="476"/>
    </row>
    <row r="674" spans="3:3">
      <c r="C674" s="476"/>
    </row>
    <row r="675" spans="3:3">
      <c r="C675" s="476"/>
    </row>
    <row r="676" spans="3:3">
      <c r="C676" s="476"/>
    </row>
    <row r="677" spans="3:3">
      <c r="C677" s="476"/>
    </row>
    <row r="678" spans="3:3">
      <c r="C678" s="476"/>
    </row>
    <row r="679" spans="3:3">
      <c r="C679" s="476"/>
    </row>
    <row r="680" spans="3:3">
      <c r="C680" s="476"/>
    </row>
    <row r="681" spans="3:3">
      <c r="C681" s="476"/>
    </row>
    <row r="682" spans="3:3">
      <c r="C682" s="476"/>
    </row>
    <row r="683" spans="3:3">
      <c r="C683" s="476"/>
    </row>
    <row r="684" spans="3:3">
      <c r="C684" s="476"/>
    </row>
    <row r="685" spans="3:3">
      <c r="C685" s="476"/>
    </row>
    <row r="686" spans="3:3">
      <c r="C686" s="476"/>
    </row>
    <row r="687" spans="3:3">
      <c r="C687" s="476"/>
    </row>
    <row r="688" spans="3:3">
      <c r="C688" s="476"/>
    </row>
    <row r="689" spans="3:3">
      <c r="C689" s="476"/>
    </row>
    <row r="690" spans="3:3">
      <c r="C690" s="476"/>
    </row>
    <row r="691" spans="3:3">
      <c r="C691" s="476"/>
    </row>
    <row r="692" spans="3:3">
      <c r="C692" s="476"/>
    </row>
    <row r="693" spans="3:3">
      <c r="C693" s="476"/>
    </row>
    <row r="694" spans="3:3">
      <c r="C694" s="476"/>
    </row>
    <row r="695" spans="3:3">
      <c r="C695" s="476"/>
    </row>
    <row r="696" spans="3:3">
      <c r="C696" s="476"/>
    </row>
    <row r="697" spans="3:3">
      <c r="C697" s="476"/>
    </row>
    <row r="698" spans="3:3">
      <c r="C698" s="476"/>
    </row>
    <row r="699" spans="3:3">
      <c r="C699" s="476"/>
    </row>
    <row r="700" spans="3:3">
      <c r="C700" s="476"/>
    </row>
    <row r="701" spans="3:3">
      <c r="C701" s="476"/>
    </row>
    <row r="702" spans="3:3">
      <c r="C702" s="476"/>
    </row>
    <row r="703" spans="3:3">
      <c r="C703" s="476"/>
    </row>
    <row r="704" spans="3:3">
      <c r="C704" s="476"/>
    </row>
    <row r="705" spans="3:3">
      <c r="C705" s="476"/>
    </row>
    <row r="706" spans="3:3">
      <c r="C706" s="476"/>
    </row>
    <row r="707" spans="3:3">
      <c r="C707" s="476"/>
    </row>
    <row r="708" spans="3:3">
      <c r="C708" s="476"/>
    </row>
    <row r="709" spans="3:3">
      <c r="C709" s="476"/>
    </row>
    <row r="710" spans="3:3">
      <c r="C710" s="476"/>
    </row>
    <row r="711" spans="3:3">
      <c r="C711" s="476"/>
    </row>
    <row r="712" spans="3:3">
      <c r="C712" s="476"/>
    </row>
    <row r="713" spans="3:3">
      <c r="C713" s="476"/>
    </row>
    <row r="714" spans="3:3">
      <c r="C714" s="476"/>
    </row>
    <row r="715" spans="3:3">
      <c r="C715" s="476"/>
    </row>
    <row r="716" spans="3:3">
      <c r="C716" s="476"/>
    </row>
    <row r="717" spans="3:3">
      <c r="C717" s="476"/>
    </row>
    <row r="718" spans="3:3">
      <c r="C718" s="476"/>
    </row>
    <row r="719" spans="3:3">
      <c r="C719" s="476"/>
    </row>
    <row r="720" spans="3:3">
      <c r="C720" s="476"/>
    </row>
    <row r="721" spans="3:3">
      <c r="C721" s="476"/>
    </row>
    <row r="722" spans="3:3">
      <c r="C722" s="476"/>
    </row>
    <row r="723" spans="3:3">
      <c r="C723" s="476"/>
    </row>
    <row r="724" spans="3:3">
      <c r="C724" s="476"/>
    </row>
    <row r="725" spans="3:3">
      <c r="C725" s="476"/>
    </row>
    <row r="726" spans="3:3">
      <c r="C726" s="476"/>
    </row>
    <row r="727" spans="3:3">
      <c r="C727" s="476"/>
    </row>
    <row r="728" spans="3:3">
      <c r="C728" s="476"/>
    </row>
    <row r="729" spans="3:3">
      <c r="C729" s="476"/>
    </row>
    <row r="730" spans="3:3">
      <c r="C730" s="476"/>
    </row>
    <row r="731" spans="3:3">
      <c r="C731" s="476"/>
    </row>
    <row r="732" spans="3:3">
      <c r="C732" s="476"/>
    </row>
    <row r="733" spans="3:3">
      <c r="C733" s="476"/>
    </row>
    <row r="734" spans="3:3">
      <c r="C734" s="476"/>
    </row>
    <row r="735" spans="3:3">
      <c r="C735" s="476"/>
    </row>
    <row r="736" spans="3:3">
      <c r="C736" s="476"/>
    </row>
    <row r="737" spans="3:3">
      <c r="C737" s="476"/>
    </row>
    <row r="738" spans="3:3">
      <c r="C738" s="476"/>
    </row>
    <row r="739" spans="3:3">
      <c r="C739" s="476"/>
    </row>
    <row r="740" spans="3:3">
      <c r="C740" s="476"/>
    </row>
    <row r="741" spans="3:3">
      <c r="C741" s="476"/>
    </row>
    <row r="742" spans="3:3">
      <c r="C742" s="476"/>
    </row>
    <row r="743" spans="3:3">
      <c r="C743" s="476"/>
    </row>
    <row r="744" spans="3:3">
      <c r="C744" s="476"/>
    </row>
    <row r="745" spans="3:3">
      <c r="C745" s="476"/>
    </row>
    <row r="746" spans="3:3">
      <c r="C746" s="476"/>
    </row>
    <row r="747" spans="3:3">
      <c r="C747" s="476"/>
    </row>
    <row r="748" spans="3:3">
      <c r="C748" s="476"/>
    </row>
    <row r="749" spans="3:3">
      <c r="C749" s="476"/>
    </row>
    <row r="750" spans="3:3">
      <c r="C750" s="476"/>
    </row>
    <row r="751" spans="3:3">
      <c r="C751" s="476"/>
    </row>
    <row r="752" spans="3:3">
      <c r="C752" s="476"/>
    </row>
    <row r="753" spans="3:3">
      <c r="C753" s="476"/>
    </row>
    <row r="754" spans="3:3">
      <c r="C754" s="476"/>
    </row>
    <row r="755" spans="3:3">
      <c r="C755" s="476"/>
    </row>
    <row r="756" spans="3:3">
      <c r="C756" s="476"/>
    </row>
    <row r="757" spans="3:3">
      <c r="C757" s="476"/>
    </row>
    <row r="758" spans="3:3">
      <c r="C758" s="476"/>
    </row>
    <row r="759" spans="3:3">
      <c r="C759" s="476"/>
    </row>
    <row r="760" spans="3:3">
      <c r="C760" s="476"/>
    </row>
    <row r="761" spans="3:3">
      <c r="C761" s="476"/>
    </row>
    <row r="762" spans="3:3">
      <c r="C762" s="476"/>
    </row>
    <row r="763" spans="3:3">
      <c r="C763" s="476"/>
    </row>
    <row r="764" spans="3:3">
      <c r="C764" s="476"/>
    </row>
    <row r="765" spans="3:3">
      <c r="C765" s="476"/>
    </row>
    <row r="766" spans="3:3">
      <c r="C766" s="476"/>
    </row>
    <row r="767" spans="3:3">
      <c r="C767" s="476"/>
    </row>
    <row r="768" spans="3:3">
      <c r="C768" s="476"/>
    </row>
    <row r="769" spans="3:3">
      <c r="C769" s="476"/>
    </row>
    <row r="770" spans="3:3">
      <c r="C770" s="476"/>
    </row>
    <row r="771" spans="3:3">
      <c r="C771" s="476"/>
    </row>
    <row r="772" spans="3:3">
      <c r="C772" s="476"/>
    </row>
    <row r="773" spans="3:3">
      <c r="C773" s="476"/>
    </row>
    <row r="774" spans="3:3">
      <c r="C774" s="476"/>
    </row>
    <row r="775" spans="3:3">
      <c r="C775" s="476"/>
    </row>
    <row r="776" spans="3:3">
      <c r="C776" s="476"/>
    </row>
    <row r="777" spans="3:3">
      <c r="C777" s="476"/>
    </row>
    <row r="778" spans="3:3">
      <c r="C778" s="476"/>
    </row>
    <row r="779" spans="3:3">
      <c r="C779" s="476"/>
    </row>
    <row r="780" spans="3:3">
      <c r="C780" s="476"/>
    </row>
    <row r="781" spans="3:3">
      <c r="C781" s="476"/>
    </row>
    <row r="782" spans="3:3">
      <c r="C782" s="476"/>
    </row>
    <row r="783" spans="3:3">
      <c r="C783" s="476"/>
    </row>
    <row r="784" spans="3:3">
      <c r="C784" s="476"/>
    </row>
    <row r="785" spans="3:3">
      <c r="C785" s="476"/>
    </row>
    <row r="786" spans="3:3">
      <c r="C786" s="476"/>
    </row>
    <row r="787" spans="3:3">
      <c r="C787" s="476"/>
    </row>
    <row r="788" spans="3:3">
      <c r="C788" s="476"/>
    </row>
    <row r="789" spans="3:3">
      <c r="C789" s="476"/>
    </row>
    <row r="790" spans="3:3">
      <c r="C790" s="476"/>
    </row>
    <row r="791" spans="3:3">
      <c r="C791" s="476"/>
    </row>
    <row r="792" spans="3:3">
      <c r="C792" s="476"/>
    </row>
    <row r="793" spans="3:3">
      <c r="C793" s="476"/>
    </row>
    <row r="794" spans="3:3">
      <c r="C794" s="476"/>
    </row>
    <row r="795" spans="3:3">
      <c r="C795" s="476"/>
    </row>
    <row r="796" spans="3:3">
      <c r="C796" s="476"/>
    </row>
    <row r="797" spans="3:3">
      <c r="C797" s="476"/>
    </row>
    <row r="798" spans="3:3">
      <c r="C798" s="476"/>
    </row>
    <row r="799" spans="3:3">
      <c r="C799" s="476"/>
    </row>
    <row r="800" spans="3:3">
      <c r="C800" s="476"/>
    </row>
    <row r="801" spans="3:3">
      <c r="C801" s="476"/>
    </row>
    <row r="802" spans="3:3">
      <c r="C802" s="476"/>
    </row>
    <row r="803" spans="3:3">
      <c r="C803" s="476"/>
    </row>
    <row r="804" spans="3:3">
      <c r="C804" s="476"/>
    </row>
    <row r="805" spans="3:3">
      <c r="C805" s="476"/>
    </row>
    <row r="806" spans="3:3">
      <c r="C806" s="476"/>
    </row>
    <row r="807" spans="3:3">
      <c r="C807" s="476"/>
    </row>
    <row r="808" spans="3:3">
      <c r="C808" s="476"/>
    </row>
    <row r="809" spans="3:3">
      <c r="C809" s="476"/>
    </row>
    <row r="810" spans="3:3">
      <c r="C810" s="476"/>
    </row>
    <row r="811" spans="3:3">
      <c r="C811" s="476"/>
    </row>
    <row r="812" spans="3:3">
      <c r="C812" s="476"/>
    </row>
    <row r="813" spans="3:3">
      <c r="C813" s="476"/>
    </row>
    <row r="814" spans="3:3">
      <c r="C814" s="476"/>
    </row>
    <row r="815" spans="3:3">
      <c r="C815" s="476"/>
    </row>
    <row r="816" spans="3:3">
      <c r="C816" s="476"/>
    </row>
    <row r="817" spans="3:3">
      <c r="C817" s="476"/>
    </row>
    <row r="818" spans="3:3">
      <c r="C818" s="476"/>
    </row>
    <row r="819" spans="3:3">
      <c r="C819" s="476"/>
    </row>
    <row r="820" spans="3:3">
      <c r="C820" s="476"/>
    </row>
    <row r="821" spans="3:3">
      <c r="C821" s="476"/>
    </row>
    <row r="822" spans="3:3">
      <c r="C822" s="476"/>
    </row>
    <row r="823" spans="3:3">
      <c r="C823" s="476"/>
    </row>
    <row r="824" spans="3:3">
      <c r="C824" s="476"/>
    </row>
    <row r="825" spans="3:3">
      <c r="C825" s="476"/>
    </row>
    <row r="826" spans="3:3">
      <c r="C826" s="476"/>
    </row>
    <row r="827" spans="3:3">
      <c r="C827" s="476"/>
    </row>
    <row r="828" spans="3:3">
      <c r="C828" s="476"/>
    </row>
    <row r="829" spans="3:3">
      <c r="C829" s="476"/>
    </row>
    <row r="830" spans="3:3">
      <c r="C830" s="476"/>
    </row>
    <row r="831" spans="3:3">
      <c r="C831" s="476"/>
    </row>
    <row r="832" spans="3:3">
      <c r="C832" s="476"/>
    </row>
    <row r="833" spans="3:3">
      <c r="C833" s="476"/>
    </row>
    <row r="834" spans="3:3">
      <c r="C834" s="476"/>
    </row>
    <row r="835" spans="3:3">
      <c r="C835" s="476"/>
    </row>
    <row r="836" spans="3:3">
      <c r="C836" s="476"/>
    </row>
    <row r="837" spans="3:3">
      <c r="C837" s="476"/>
    </row>
    <row r="838" spans="3:3">
      <c r="C838" s="476"/>
    </row>
    <row r="839" spans="3:3">
      <c r="C839" s="476"/>
    </row>
    <row r="840" spans="3:3">
      <c r="C840" s="476"/>
    </row>
    <row r="841" spans="3:3">
      <c r="C841" s="476"/>
    </row>
    <row r="842" spans="3:3">
      <c r="C842" s="476"/>
    </row>
    <row r="843" spans="3:3">
      <c r="C843" s="476"/>
    </row>
    <row r="844" spans="3:3">
      <c r="C844" s="476"/>
    </row>
    <row r="845" spans="3:3">
      <c r="C845" s="476"/>
    </row>
    <row r="846" spans="3:3">
      <c r="C846" s="476"/>
    </row>
    <row r="847" spans="3:3">
      <c r="C847" s="476"/>
    </row>
    <row r="848" spans="3:3">
      <c r="C848" s="476"/>
    </row>
    <row r="849" spans="3:3">
      <c r="C849" s="476"/>
    </row>
    <row r="850" spans="3:3">
      <c r="C850" s="476"/>
    </row>
    <row r="851" spans="3:3">
      <c r="C851" s="476"/>
    </row>
    <row r="852" spans="3:3">
      <c r="C852" s="476"/>
    </row>
    <row r="853" spans="3:3">
      <c r="C853" s="476"/>
    </row>
    <row r="854" spans="3:3">
      <c r="C854" s="476"/>
    </row>
    <row r="855" spans="3:3">
      <c r="C855" s="476"/>
    </row>
    <row r="856" spans="3:3">
      <c r="C856" s="476"/>
    </row>
    <row r="857" spans="3:3">
      <c r="C857" s="476"/>
    </row>
    <row r="858" spans="3:3">
      <c r="C858" s="476"/>
    </row>
    <row r="859" spans="3:3">
      <c r="C859" s="476"/>
    </row>
    <row r="860" spans="3:3">
      <c r="C860" s="476"/>
    </row>
    <row r="861" spans="3:3">
      <c r="C861" s="476"/>
    </row>
    <row r="862" spans="3:3">
      <c r="C862" s="476"/>
    </row>
    <row r="863" spans="3:3">
      <c r="C863" s="476"/>
    </row>
    <row r="864" spans="3:3">
      <c r="C864" s="476"/>
    </row>
    <row r="865" spans="3:3">
      <c r="C865" s="476"/>
    </row>
    <row r="866" spans="3:3">
      <c r="C866" s="476"/>
    </row>
    <row r="867" spans="3:3">
      <c r="C867" s="476"/>
    </row>
    <row r="868" spans="3:3">
      <c r="C868" s="476"/>
    </row>
    <row r="869" spans="3:3">
      <c r="C869" s="476"/>
    </row>
    <row r="870" spans="3:3">
      <c r="C870" s="476"/>
    </row>
    <row r="871" spans="3:3">
      <c r="C871" s="476"/>
    </row>
    <row r="872" spans="3:3">
      <c r="C872" s="476"/>
    </row>
    <row r="873" spans="3:3">
      <c r="C873" s="476"/>
    </row>
    <row r="874" spans="3:3">
      <c r="C874" s="476"/>
    </row>
    <row r="875" spans="3:3">
      <c r="C875" s="476"/>
    </row>
    <row r="876" spans="3:3">
      <c r="C876" s="476"/>
    </row>
    <row r="877" spans="3:3">
      <c r="C877" s="476"/>
    </row>
    <row r="878" spans="3:3">
      <c r="C878" s="476"/>
    </row>
    <row r="879" spans="3:3">
      <c r="C879" s="476"/>
    </row>
    <row r="880" spans="3:3">
      <c r="C880" s="476"/>
    </row>
    <row r="881" spans="3:3">
      <c r="C881" s="476"/>
    </row>
    <row r="882" spans="3:3">
      <c r="C882" s="476"/>
    </row>
    <row r="883" spans="3:3">
      <c r="C883" s="476"/>
    </row>
    <row r="884" spans="3:3">
      <c r="C884" s="476"/>
    </row>
    <row r="885" spans="3:3">
      <c r="C885" s="476"/>
    </row>
    <row r="886" spans="3:3">
      <c r="C886" s="476"/>
    </row>
    <row r="887" spans="3:3">
      <c r="C887" s="476"/>
    </row>
    <row r="888" spans="3:3">
      <c r="C888" s="476"/>
    </row>
    <row r="889" spans="3:3">
      <c r="C889" s="476"/>
    </row>
    <row r="890" spans="3:3">
      <c r="C890" s="476"/>
    </row>
    <row r="891" spans="3:3">
      <c r="C891" s="476"/>
    </row>
    <row r="892" spans="3:3">
      <c r="C892" s="476"/>
    </row>
    <row r="893" spans="3:3">
      <c r="C893" s="476"/>
    </row>
    <row r="894" spans="3:3">
      <c r="C894" s="476"/>
    </row>
    <row r="895" spans="3:3">
      <c r="C895" s="476"/>
    </row>
    <row r="896" spans="3:3">
      <c r="C896" s="476"/>
    </row>
    <row r="897" spans="3:3">
      <c r="C897" s="476"/>
    </row>
    <row r="898" spans="3:3">
      <c r="C898" s="476"/>
    </row>
    <row r="899" spans="3:3">
      <c r="C899" s="476"/>
    </row>
    <row r="900" spans="3:3">
      <c r="C900" s="476"/>
    </row>
    <row r="901" spans="3:3">
      <c r="C901" s="476"/>
    </row>
    <row r="902" spans="3:3">
      <c r="C902" s="476"/>
    </row>
    <row r="903" spans="3:3">
      <c r="C903" s="476"/>
    </row>
    <row r="904" spans="3:3">
      <c r="C904" s="476"/>
    </row>
    <row r="905" spans="3:3">
      <c r="C905" s="476"/>
    </row>
    <row r="906" spans="3:3">
      <c r="C906" s="476"/>
    </row>
    <row r="907" spans="3:3">
      <c r="C907" s="476"/>
    </row>
    <row r="908" spans="3:3">
      <c r="C908" s="476"/>
    </row>
    <row r="909" spans="3:3">
      <c r="C909" s="476"/>
    </row>
    <row r="910" spans="3:3">
      <c r="C910" s="476"/>
    </row>
    <row r="911" spans="3:3">
      <c r="C911" s="476"/>
    </row>
    <row r="912" spans="3:3">
      <c r="C912" s="476"/>
    </row>
    <row r="913" spans="3:3">
      <c r="C913" s="476"/>
    </row>
    <row r="914" spans="3:3">
      <c r="C914" s="476"/>
    </row>
    <row r="915" spans="3:3">
      <c r="C915" s="476"/>
    </row>
    <row r="916" spans="3:3">
      <c r="C916" s="476"/>
    </row>
    <row r="917" spans="3:3">
      <c r="C917" s="476"/>
    </row>
    <row r="918" spans="3:3">
      <c r="C918" s="476"/>
    </row>
    <row r="919" spans="3:3">
      <c r="C919" s="476"/>
    </row>
    <row r="920" spans="3:3">
      <c r="C920" s="476"/>
    </row>
    <row r="921" spans="3:3">
      <c r="C921" s="476"/>
    </row>
    <row r="922" spans="3:3">
      <c r="C922" s="476"/>
    </row>
    <row r="923" spans="3:3">
      <c r="C923" s="476"/>
    </row>
    <row r="924" spans="3:3">
      <c r="C924" s="476"/>
    </row>
    <row r="925" spans="3:3">
      <c r="C925" s="476"/>
    </row>
    <row r="926" spans="3:3">
      <c r="C926" s="476"/>
    </row>
    <row r="927" spans="3:3">
      <c r="C927" s="476"/>
    </row>
    <row r="928" spans="3:3">
      <c r="C928" s="476"/>
    </row>
    <row r="929" spans="3:3">
      <c r="C929" s="476"/>
    </row>
    <row r="930" spans="3:3">
      <c r="C930" s="476"/>
    </row>
    <row r="931" spans="3:3">
      <c r="C931" s="476"/>
    </row>
    <row r="932" spans="3:3">
      <c r="C932" s="476"/>
    </row>
    <row r="933" spans="3:3">
      <c r="C933" s="476"/>
    </row>
    <row r="934" spans="3:3">
      <c r="C934" s="476"/>
    </row>
    <row r="935" spans="3:3">
      <c r="C935" s="476"/>
    </row>
    <row r="936" spans="3:3">
      <c r="C936" s="476"/>
    </row>
    <row r="937" spans="3:3">
      <c r="C937" s="476"/>
    </row>
    <row r="938" spans="3:3">
      <c r="C938" s="476"/>
    </row>
    <row r="939" spans="3:3">
      <c r="C939" s="476"/>
    </row>
    <row r="940" spans="3:3">
      <c r="C940" s="476"/>
    </row>
    <row r="941" spans="3:3">
      <c r="C941" s="476"/>
    </row>
    <row r="942" spans="3:3">
      <c r="C942" s="476"/>
    </row>
    <row r="943" spans="3:3">
      <c r="C943" s="476"/>
    </row>
    <row r="944" spans="3:3">
      <c r="C944" s="476"/>
    </row>
    <row r="945" spans="3:3">
      <c r="C945" s="476"/>
    </row>
    <row r="946" spans="3:3">
      <c r="C946" s="476"/>
    </row>
    <row r="947" spans="3:3">
      <c r="C947" s="476"/>
    </row>
    <row r="948" spans="3:3">
      <c r="C948" s="476"/>
    </row>
    <row r="949" spans="3:3">
      <c r="C949" s="476"/>
    </row>
    <row r="950" spans="3:3">
      <c r="C950" s="476"/>
    </row>
    <row r="951" spans="3:3">
      <c r="C951" s="476"/>
    </row>
    <row r="952" spans="3:3">
      <c r="C952" s="476"/>
    </row>
    <row r="953" spans="3:3">
      <c r="C953" s="476"/>
    </row>
    <row r="954" spans="3:3">
      <c r="C954" s="476"/>
    </row>
    <row r="955" spans="3:3">
      <c r="C955" s="476"/>
    </row>
    <row r="956" spans="3:3">
      <c r="C956" s="476"/>
    </row>
    <row r="957" spans="3:3">
      <c r="C957" s="476"/>
    </row>
    <row r="958" spans="3:3">
      <c r="C958" s="476"/>
    </row>
    <row r="959" spans="3:3">
      <c r="C959" s="476"/>
    </row>
    <row r="960" spans="3:3">
      <c r="C960" s="476"/>
    </row>
    <row r="961" spans="3:3">
      <c r="C961" s="476"/>
    </row>
    <row r="962" spans="3:3">
      <c r="C962" s="476"/>
    </row>
    <row r="963" spans="3:3">
      <c r="C963" s="476"/>
    </row>
    <row r="964" spans="3:3">
      <c r="C964" s="476"/>
    </row>
    <row r="965" spans="3:3">
      <c r="C965" s="476"/>
    </row>
    <row r="966" spans="3:3">
      <c r="C966" s="476"/>
    </row>
    <row r="967" spans="3:3">
      <c r="C967" s="476"/>
    </row>
    <row r="968" spans="3:3">
      <c r="C968" s="476"/>
    </row>
    <row r="969" spans="3:3">
      <c r="C969" s="476"/>
    </row>
    <row r="970" spans="3:3">
      <c r="C970" s="476"/>
    </row>
    <row r="971" spans="3:3">
      <c r="C971" s="476"/>
    </row>
    <row r="972" spans="3:3">
      <c r="C972" s="476"/>
    </row>
    <row r="973" spans="3:3">
      <c r="C973" s="476"/>
    </row>
    <row r="974" spans="3:3">
      <c r="C974" s="476"/>
    </row>
    <row r="975" spans="3:3">
      <c r="C975" s="476"/>
    </row>
    <row r="976" spans="3:3">
      <c r="C976" s="476"/>
    </row>
    <row r="977" spans="3:3">
      <c r="C977" s="476"/>
    </row>
    <row r="978" spans="3:3">
      <c r="C978" s="476"/>
    </row>
    <row r="979" spans="3:3">
      <c r="C979" s="476"/>
    </row>
    <row r="980" spans="3:3">
      <c r="C980" s="476"/>
    </row>
    <row r="981" spans="3:3">
      <c r="C981" s="476"/>
    </row>
    <row r="982" spans="3:3">
      <c r="C982" s="476"/>
    </row>
    <row r="983" spans="3:3">
      <c r="C983" s="476"/>
    </row>
    <row r="984" spans="3:3">
      <c r="C984" s="476"/>
    </row>
    <row r="985" spans="3:3">
      <c r="C985" s="476"/>
    </row>
    <row r="986" spans="3:3">
      <c r="C986" s="476"/>
    </row>
    <row r="987" spans="3:3">
      <c r="C987" s="476"/>
    </row>
    <row r="988" spans="3:3">
      <c r="C988" s="476"/>
    </row>
    <row r="989" spans="3:3">
      <c r="C989" s="476"/>
    </row>
    <row r="990" spans="3:3">
      <c r="C990" s="476"/>
    </row>
    <row r="991" spans="3:3">
      <c r="C991" s="476"/>
    </row>
    <row r="992" spans="3:3">
      <c r="C992" s="476"/>
    </row>
    <row r="993" spans="3:3">
      <c r="C993" s="476"/>
    </row>
    <row r="994" spans="3:3">
      <c r="C994" s="476"/>
    </row>
    <row r="995" spans="3:3">
      <c r="C995" s="476"/>
    </row>
    <row r="996" spans="3:3">
      <c r="C996" s="476"/>
    </row>
    <row r="997" spans="3:3">
      <c r="C997" s="476"/>
    </row>
    <row r="998" spans="3:3">
      <c r="C998" s="476"/>
    </row>
    <row r="999" spans="3:3">
      <c r="C999" s="476"/>
    </row>
    <row r="1000" spans="3:3">
      <c r="C1000" s="476"/>
    </row>
    <row r="1001" spans="3:3">
      <c r="C1001" s="476"/>
    </row>
    <row r="1002" spans="3:3">
      <c r="C1002" s="476"/>
    </row>
    <row r="1003" spans="3:3">
      <c r="C1003" s="476"/>
    </row>
    <row r="1004" spans="3:3">
      <c r="C1004" s="476"/>
    </row>
    <row r="1005" spans="3:3">
      <c r="C1005" s="476"/>
    </row>
    <row r="1006" spans="3:3">
      <c r="C1006" s="476"/>
    </row>
    <row r="1007" spans="3:3">
      <c r="C1007" s="476"/>
    </row>
    <row r="1008" spans="3:3">
      <c r="C1008" s="476"/>
    </row>
    <row r="1009" spans="3:3">
      <c r="C1009" s="476"/>
    </row>
    <row r="1010" spans="3:3">
      <c r="C1010" s="476"/>
    </row>
    <row r="1011" spans="3:3">
      <c r="C1011" s="476"/>
    </row>
    <row r="1012" spans="3:3">
      <c r="C1012" s="476"/>
    </row>
    <row r="1013" spans="3:3">
      <c r="C1013" s="476"/>
    </row>
    <row r="1014" spans="3:3">
      <c r="C1014" s="476"/>
    </row>
    <row r="1015" spans="3:3">
      <c r="C1015" s="476"/>
    </row>
    <row r="1016" spans="3:3">
      <c r="C1016" s="476"/>
    </row>
    <row r="1017" spans="3:3">
      <c r="C1017" s="476"/>
    </row>
    <row r="1018" spans="3:3">
      <c r="C1018" s="476"/>
    </row>
    <row r="1019" spans="3:3">
      <c r="C1019" s="476"/>
    </row>
    <row r="1020" spans="3:3">
      <c r="C1020" s="476"/>
    </row>
    <row r="1021" spans="3:3">
      <c r="C1021" s="476"/>
    </row>
    <row r="1022" spans="3:3">
      <c r="C1022" s="476"/>
    </row>
    <row r="1023" spans="3:3">
      <c r="C1023" s="476"/>
    </row>
  </sheetData>
  <mergeCells count="6">
    <mergeCell ref="A39:B39"/>
    <mergeCell ref="C8:G8"/>
    <mergeCell ref="C12:G12"/>
    <mergeCell ref="C13:G13"/>
    <mergeCell ref="C19:G19"/>
    <mergeCell ref="C25:G25"/>
  </mergeCells>
  <pageMargins left="0.70833333333333304" right="0.70833333333333304" top="0.78749999999999998" bottom="0.78749999999999998" header="0.31527777777777799" footer="0.31527777777777799"/>
  <pageSetup paperSize="9" scale="67" firstPageNumber="0" orientation="landscape" horizontalDpi="300" verticalDpi="300" r:id="rId1"/>
  <headerFooter>
    <oddHeader>&amp;CZELENÉ CESTY MĚSTEM - II. ETAPA</oddHeader>
    <oddFooter>&amp;L&amp;A&amp;C2020&amp;R&amp;P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25"/>
  <sheetViews>
    <sheetView view="pageBreakPreview" topLeftCell="A31" zoomScale="87" zoomScaleNormal="100" zoomScalePageLayoutView="87" workbookViewId="0">
      <selection activeCell="L51" sqref="L51"/>
    </sheetView>
  </sheetViews>
  <sheetFormatPr defaultRowHeight="14.4"/>
  <cols>
    <col min="1" max="1" width="6.88671875" style="755" customWidth="1"/>
    <col min="2" max="2" width="15.109375" style="755" customWidth="1"/>
    <col min="3" max="3" width="42.44140625" style="756" customWidth="1"/>
    <col min="4" max="4" width="6.88671875" style="756" customWidth="1"/>
    <col min="5" max="5" width="9.44140625" style="757" customWidth="1"/>
    <col min="6" max="6" width="11" style="756" customWidth="1"/>
    <col min="7" max="7" width="24.6640625" style="755" customWidth="1"/>
    <col min="8" max="8" width="11.6640625" style="755" hidden="1" customWidth="1"/>
    <col min="9" max="9" width="11.5546875" style="755" hidden="1" customWidth="1"/>
    <col min="10" max="10" width="11" style="755" hidden="1" customWidth="1"/>
    <col min="11" max="11" width="10.44140625" style="755" hidden="1" customWidth="1"/>
    <col min="12" max="12" width="75.44140625" style="755" customWidth="1"/>
    <col min="13" max="1025" width="9.109375" style="755" customWidth="1"/>
  </cols>
  <sheetData>
    <row r="1" spans="1:47" ht="18">
      <c r="A1" s="10" t="s">
        <v>602</v>
      </c>
      <c r="B1" s="10"/>
      <c r="C1" s="533"/>
      <c r="D1" s="533"/>
      <c r="E1" s="533"/>
      <c r="F1" s="533"/>
      <c r="G1" s="10"/>
    </row>
    <row r="2" spans="1:47" ht="16.2">
      <c r="A2" s="704" t="s">
        <v>614</v>
      </c>
      <c r="G2" s="758"/>
    </row>
    <row r="3" spans="1:47" ht="18.75" customHeight="1">
      <c r="A3" s="759" t="s">
        <v>29</v>
      </c>
      <c r="B3" s="760" t="s">
        <v>333</v>
      </c>
      <c r="C3" s="760" t="s">
        <v>334</v>
      </c>
      <c r="D3" s="760" t="s">
        <v>335</v>
      </c>
      <c r="E3" s="761" t="s">
        <v>615</v>
      </c>
      <c r="F3" s="760" t="s">
        <v>616</v>
      </c>
      <c r="G3" s="762" t="s">
        <v>617</v>
      </c>
      <c r="H3" s="763" t="s">
        <v>618</v>
      </c>
      <c r="I3" s="763" t="s">
        <v>619</v>
      </c>
      <c r="J3" s="763" t="s">
        <v>620</v>
      </c>
      <c r="K3" s="763" t="s">
        <v>621</v>
      </c>
    </row>
    <row r="4" spans="1:47">
      <c r="A4" s="764" t="s">
        <v>339</v>
      </c>
      <c r="B4" s="765" t="s">
        <v>340</v>
      </c>
      <c r="C4" s="766" t="s">
        <v>341</v>
      </c>
      <c r="D4" s="767"/>
      <c r="E4" s="768"/>
      <c r="F4" s="768"/>
      <c r="G4" s="769"/>
      <c r="H4" s="770"/>
      <c r="I4" s="771"/>
      <c r="J4" s="772"/>
      <c r="K4" s="773"/>
    </row>
    <row r="5" spans="1:47">
      <c r="A5" s="774">
        <v>1</v>
      </c>
      <c r="B5" s="775" t="s">
        <v>622</v>
      </c>
      <c r="C5" s="776" t="s">
        <v>623</v>
      </c>
      <c r="D5" s="777" t="s">
        <v>67</v>
      </c>
      <c r="E5" s="778">
        <v>2.0499999999999998</v>
      </c>
      <c r="F5" s="778">
        <v>0</v>
      </c>
      <c r="G5" s="779">
        <f>E5*F5</f>
        <v>0</v>
      </c>
      <c r="H5" s="780">
        <v>0</v>
      </c>
      <c r="I5" s="781">
        <f>E5*H5</f>
        <v>0</v>
      </c>
      <c r="J5" s="780">
        <v>0</v>
      </c>
      <c r="K5" s="781">
        <f>E5*J5</f>
        <v>0</v>
      </c>
    </row>
    <row r="6" spans="1:47">
      <c r="A6" s="782"/>
      <c r="B6" s="783"/>
      <c r="C6" s="710" t="s">
        <v>624</v>
      </c>
      <c r="D6" s="710"/>
      <c r="E6" s="712">
        <v>0.432</v>
      </c>
      <c r="F6" s="784"/>
      <c r="G6" s="785"/>
      <c r="H6" s="786"/>
      <c r="I6" s="787"/>
      <c r="J6" s="788"/>
      <c r="K6" s="787"/>
    </row>
    <row r="7" spans="1:47">
      <c r="A7" s="782"/>
      <c r="B7" s="783"/>
      <c r="C7" s="710" t="s">
        <v>625</v>
      </c>
      <c r="D7" s="710"/>
      <c r="E7" s="712">
        <v>0.57599999999999996</v>
      </c>
      <c r="F7" s="784"/>
      <c r="G7" s="785"/>
      <c r="H7" s="786"/>
      <c r="I7" s="787"/>
      <c r="J7" s="788"/>
      <c r="K7" s="787"/>
    </row>
    <row r="8" spans="1:47">
      <c r="A8" s="782"/>
      <c r="B8" s="783"/>
      <c r="C8" s="710" t="s">
        <v>626</v>
      </c>
      <c r="D8" s="710"/>
      <c r="E8" s="712">
        <v>1.008</v>
      </c>
      <c r="F8" s="784"/>
      <c r="G8" s="785"/>
      <c r="H8" s="786"/>
      <c r="I8" s="787"/>
      <c r="J8" s="788"/>
      <c r="K8" s="787"/>
    </row>
    <row r="9" spans="1:47" ht="21.6">
      <c r="A9" s="774">
        <v>2</v>
      </c>
      <c r="B9" s="775" t="s">
        <v>627</v>
      </c>
      <c r="C9" s="776" t="s">
        <v>628</v>
      </c>
      <c r="D9" s="777" t="s">
        <v>67</v>
      </c>
      <c r="E9" s="778">
        <v>2.0499999999999998</v>
      </c>
      <c r="F9" s="778">
        <v>0</v>
      </c>
      <c r="G9" s="779">
        <f>E9*F9</f>
        <v>0</v>
      </c>
      <c r="H9" s="780">
        <v>0</v>
      </c>
      <c r="I9" s="781">
        <f>E9*H9</f>
        <v>0</v>
      </c>
      <c r="J9" s="780">
        <v>0</v>
      </c>
      <c r="K9" s="781">
        <f>E9*J9</f>
        <v>0</v>
      </c>
    </row>
    <row r="10" spans="1:47" ht="21.6">
      <c r="A10" s="774">
        <v>3</v>
      </c>
      <c r="B10" s="775" t="s">
        <v>629</v>
      </c>
      <c r="C10" s="776" t="s">
        <v>630</v>
      </c>
      <c r="D10" s="777" t="s">
        <v>67</v>
      </c>
      <c r="E10" s="778">
        <v>2.0499999999999998</v>
      </c>
      <c r="F10" s="778">
        <v>0</v>
      </c>
      <c r="G10" s="779">
        <f>E10*F10</f>
        <v>0</v>
      </c>
      <c r="H10" s="780">
        <v>0</v>
      </c>
      <c r="I10" s="781">
        <f>E10*H10</f>
        <v>0</v>
      </c>
      <c r="J10" s="780">
        <v>0</v>
      </c>
      <c r="K10" s="781">
        <f>E10*J10</f>
        <v>0</v>
      </c>
    </row>
    <row r="11" spans="1:47">
      <c r="A11" s="774">
        <v>4</v>
      </c>
      <c r="B11" s="775" t="s">
        <v>347</v>
      </c>
      <c r="C11" s="776" t="s">
        <v>631</v>
      </c>
      <c r="D11" s="777" t="s">
        <v>67</v>
      </c>
      <c r="E11" s="778">
        <v>2.0499999999999998</v>
      </c>
      <c r="F11" s="778">
        <v>0</v>
      </c>
      <c r="G11" s="779">
        <f>E11*F11</f>
        <v>0</v>
      </c>
      <c r="H11" s="780">
        <v>0</v>
      </c>
      <c r="I11" s="781">
        <f>E11*H11</f>
        <v>0</v>
      </c>
      <c r="J11" s="780">
        <v>0</v>
      </c>
      <c r="K11" s="781">
        <f>E11*J11</f>
        <v>0</v>
      </c>
    </row>
    <row r="12" spans="1:47">
      <c r="A12" s="789"/>
      <c r="B12" s="790" t="s">
        <v>632</v>
      </c>
      <c r="C12" s="791" t="s">
        <v>633</v>
      </c>
      <c r="D12" s="792"/>
      <c r="E12" s="793"/>
      <c r="F12" s="794"/>
      <c r="G12" s="795">
        <f>SUM(G4:G11)</f>
        <v>0</v>
      </c>
      <c r="H12" s="796"/>
      <c r="I12" s="797">
        <f>SUM(I4:I11)</f>
        <v>0</v>
      </c>
      <c r="J12" s="796"/>
      <c r="K12" s="797">
        <f>SUM(K4:K11)</f>
        <v>0</v>
      </c>
      <c r="AQ12" s="798"/>
      <c r="AR12" s="798"/>
      <c r="AS12" s="798"/>
      <c r="AT12" s="798"/>
      <c r="AU12" s="798"/>
    </row>
    <row r="13" spans="1:47">
      <c r="A13" s="764" t="s">
        <v>339</v>
      </c>
      <c r="B13" s="765" t="s">
        <v>634</v>
      </c>
      <c r="C13" s="766" t="s">
        <v>635</v>
      </c>
      <c r="D13" s="767"/>
      <c r="E13" s="768"/>
      <c r="F13" s="768"/>
      <c r="G13" s="769"/>
      <c r="H13" s="770"/>
      <c r="I13" s="771"/>
      <c r="J13" s="772"/>
      <c r="K13" s="773"/>
    </row>
    <row r="14" spans="1:47">
      <c r="A14" s="774">
        <v>7</v>
      </c>
      <c r="B14" s="775" t="s">
        <v>636</v>
      </c>
      <c r="C14" s="776" t="s">
        <v>637</v>
      </c>
      <c r="D14" s="777" t="s">
        <v>67</v>
      </c>
      <c r="E14" s="778">
        <v>2.35</v>
      </c>
      <c r="F14" s="778">
        <v>0</v>
      </c>
      <c r="G14" s="779">
        <f>E14*F14</f>
        <v>0</v>
      </c>
      <c r="H14" s="780">
        <v>2.5250000000014601</v>
      </c>
      <c r="I14" s="781">
        <f>E14*H14</f>
        <v>5.9337500000034318</v>
      </c>
      <c r="J14" s="780">
        <v>0</v>
      </c>
      <c r="K14" s="781">
        <f>E14*J14</f>
        <v>0</v>
      </c>
    </row>
    <row r="15" spans="1:47">
      <c r="A15" s="782"/>
      <c r="B15" s="783"/>
      <c r="C15" s="710" t="s">
        <v>638</v>
      </c>
      <c r="D15" s="710"/>
      <c r="E15" s="712">
        <v>0.503</v>
      </c>
      <c r="F15" s="784"/>
      <c r="G15" s="785"/>
      <c r="H15" s="786"/>
      <c r="I15" s="787"/>
      <c r="J15" s="788"/>
      <c r="K15" s="787"/>
    </row>
    <row r="16" spans="1:47">
      <c r="A16" s="782"/>
      <c r="B16" s="783"/>
      <c r="C16" s="710" t="s">
        <v>639</v>
      </c>
      <c r="D16" s="710"/>
      <c r="E16" s="712">
        <v>0.67069999999999996</v>
      </c>
      <c r="F16" s="784"/>
      <c r="G16" s="785"/>
      <c r="H16" s="786"/>
      <c r="I16" s="787"/>
      <c r="J16" s="788"/>
      <c r="K16" s="787"/>
    </row>
    <row r="17" spans="1:47">
      <c r="A17" s="782"/>
      <c r="B17" s="783"/>
      <c r="C17" s="710" t="s">
        <v>640</v>
      </c>
      <c r="D17" s="710"/>
      <c r="E17" s="712">
        <v>1.1737</v>
      </c>
      <c r="F17" s="784"/>
      <c r="G17" s="785"/>
      <c r="H17" s="786"/>
      <c r="I17" s="787"/>
      <c r="J17" s="788"/>
      <c r="K17" s="787"/>
    </row>
    <row r="18" spans="1:47" ht="21.6">
      <c r="A18" s="774">
        <v>8</v>
      </c>
      <c r="B18" s="775" t="s">
        <v>641</v>
      </c>
      <c r="C18" s="776" t="s">
        <v>642</v>
      </c>
      <c r="D18" s="777" t="s">
        <v>64</v>
      </c>
      <c r="E18" s="778">
        <v>10.08</v>
      </c>
      <c r="F18" s="778">
        <v>0</v>
      </c>
      <c r="G18" s="779">
        <f>E18*F18</f>
        <v>0</v>
      </c>
      <c r="H18" s="780">
        <v>3.6400000000014601E-2</v>
      </c>
      <c r="I18" s="781">
        <f>E18*H18</f>
        <v>0.36691200000014718</v>
      </c>
      <c r="J18" s="780">
        <v>0</v>
      </c>
      <c r="K18" s="781">
        <f>E18*J18</f>
        <v>0</v>
      </c>
    </row>
    <row r="19" spans="1:47">
      <c r="A19" s="782"/>
      <c r="B19" s="783"/>
      <c r="C19" s="710" t="s">
        <v>643</v>
      </c>
      <c r="D19" s="710"/>
      <c r="E19" s="712">
        <v>2.16</v>
      </c>
      <c r="F19" s="784"/>
      <c r="G19" s="785"/>
      <c r="H19" s="786"/>
      <c r="I19" s="787"/>
      <c r="J19" s="788"/>
      <c r="K19" s="787"/>
    </row>
    <row r="20" spans="1:47">
      <c r="A20" s="782"/>
      <c r="B20" s="783"/>
      <c r="C20" s="710" t="s">
        <v>644</v>
      </c>
      <c r="D20" s="710"/>
      <c r="E20" s="712">
        <v>2.88</v>
      </c>
      <c r="F20" s="784"/>
      <c r="G20" s="785"/>
      <c r="H20" s="786"/>
      <c r="I20" s="787"/>
      <c r="J20" s="788"/>
      <c r="K20" s="787"/>
    </row>
    <row r="21" spans="1:47">
      <c r="A21" s="782"/>
      <c r="B21" s="783"/>
      <c r="C21" s="710" t="s">
        <v>645</v>
      </c>
      <c r="D21" s="710"/>
      <c r="E21" s="712">
        <v>5.04</v>
      </c>
      <c r="F21" s="784"/>
      <c r="G21" s="785"/>
      <c r="H21" s="786"/>
      <c r="I21" s="787"/>
      <c r="J21" s="788"/>
      <c r="K21" s="787"/>
    </row>
    <row r="22" spans="1:47">
      <c r="A22" s="774">
        <v>9</v>
      </c>
      <c r="B22" s="775" t="s">
        <v>646</v>
      </c>
      <c r="C22" s="776" t="s">
        <v>647</v>
      </c>
      <c r="D22" s="777" t="s">
        <v>64</v>
      </c>
      <c r="E22" s="778">
        <v>10.08</v>
      </c>
      <c r="F22" s="778">
        <v>0</v>
      </c>
      <c r="G22" s="779">
        <f>E22*F22</f>
        <v>0</v>
      </c>
      <c r="H22" s="780">
        <v>0</v>
      </c>
      <c r="I22" s="781">
        <f>E22*H22</f>
        <v>0</v>
      </c>
      <c r="J22" s="780">
        <v>0</v>
      </c>
      <c r="K22" s="781">
        <f>E22*J22</f>
        <v>0</v>
      </c>
    </row>
    <row r="23" spans="1:47">
      <c r="A23" s="789"/>
      <c r="B23" s="790" t="s">
        <v>632</v>
      </c>
      <c r="C23" s="791" t="s">
        <v>648</v>
      </c>
      <c r="D23" s="792"/>
      <c r="E23" s="793"/>
      <c r="F23" s="794"/>
      <c r="G23" s="795">
        <f>SUM(G13:G22)</f>
        <v>0</v>
      </c>
      <c r="H23" s="796"/>
      <c r="I23" s="797">
        <f>SUM(I13:I22)</f>
        <v>6.3006620000035793</v>
      </c>
      <c r="J23" s="796"/>
      <c r="K23" s="797">
        <f>SUM(K13:K22)</f>
        <v>0</v>
      </c>
      <c r="AQ23" s="798"/>
      <c r="AR23" s="798"/>
      <c r="AS23" s="798"/>
      <c r="AT23" s="798"/>
      <c r="AU23" s="798"/>
    </row>
    <row r="24" spans="1:47">
      <c r="A24" s="764" t="s">
        <v>339</v>
      </c>
      <c r="B24" s="765" t="s">
        <v>378</v>
      </c>
      <c r="C24" s="766" t="s">
        <v>379</v>
      </c>
      <c r="D24" s="767"/>
      <c r="E24" s="768"/>
      <c r="F24" s="768"/>
      <c r="G24" s="769"/>
      <c r="H24" s="770"/>
      <c r="I24" s="771"/>
      <c r="J24" s="772"/>
      <c r="K24" s="773"/>
    </row>
    <row r="25" spans="1:47">
      <c r="A25" s="774">
        <v>15</v>
      </c>
      <c r="B25" s="775" t="s">
        <v>649</v>
      </c>
      <c r="C25" s="776" t="s">
        <v>650</v>
      </c>
      <c r="D25" s="777" t="s">
        <v>70</v>
      </c>
      <c r="E25" s="778">
        <v>14.0842701250036</v>
      </c>
      <c r="F25" s="778">
        <v>0</v>
      </c>
      <c r="G25" s="779">
        <f>E25*F25</f>
        <v>0</v>
      </c>
      <c r="H25" s="780">
        <v>0</v>
      </c>
      <c r="I25" s="781">
        <f>E25*H25</f>
        <v>0</v>
      </c>
      <c r="J25" s="780"/>
      <c r="K25" s="781">
        <f>E25*J25</f>
        <v>0</v>
      </c>
    </row>
    <row r="26" spans="1:47">
      <c r="A26" s="789"/>
      <c r="B26" s="790" t="s">
        <v>632</v>
      </c>
      <c r="C26" s="791" t="s">
        <v>651</v>
      </c>
      <c r="D26" s="792"/>
      <c r="E26" s="793"/>
      <c r="F26" s="794"/>
      <c r="G26" s="795">
        <f>SUM(G24:G25)</f>
        <v>0</v>
      </c>
      <c r="H26" s="796"/>
      <c r="I26" s="797">
        <f>SUM(I24:I25)</f>
        <v>0</v>
      </c>
      <c r="J26" s="796"/>
      <c r="K26" s="797">
        <f>SUM(K24:K25)</f>
        <v>0</v>
      </c>
      <c r="AQ26" s="798"/>
      <c r="AR26" s="798"/>
      <c r="AS26" s="798"/>
      <c r="AT26" s="798"/>
      <c r="AU26" s="798"/>
    </row>
    <row r="27" spans="1:47">
      <c r="A27" s="764" t="s">
        <v>339</v>
      </c>
      <c r="B27" s="765" t="s">
        <v>652</v>
      </c>
      <c r="C27" s="766" t="s">
        <v>653</v>
      </c>
      <c r="D27" s="767"/>
      <c r="E27" s="768"/>
      <c r="F27" s="768"/>
      <c r="G27" s="769"/>
      <c r="H27" s="770"/>
      <c r="I27" s="771"/>
      <c r="J27" s="772"/>
      <c r="K27" s="773"/>
    </row>
    <row r="28" spans="1:47" ht="21.6">
      <c r="A28" s="774">
        <v>16</v>
      </c>
      <c r="B28" s="775" t="s">
        <v>654</v>
      </c>
      <c r="C28" s="776" t="s">
        <v>655</v>
      </c>
      <c r="D28" s="777" t="s">
        <v>20</v>
      </c>
      <c r="E28" s="778">
        <v>28</v>
      </c>
      <c r="F28" s="778">
        <v>0</v>
      </c>
      <c r="G28" s="779">
        <f>E28*F28</f>
        <v>0</v>
      </c>
      <c r="H28" s="780">
        <v>0</v>
      </c>
      <c r="I28" s="781">
        <f>E28*H28</f>
        <v>0</v>
      </c>
      <c r="J28" s="780"/>
      <c r="K28" s="781">
        <f>E28*J28</f>
        <v>0</v>
      </c>
    </row>
    <row r="29" spans="1:47">
      <c r="A29" s="782"/>
      <c r="B29" s="783"/>
      <c r="C29" s="710" t="s">
        <v>656</v>
      </c>
      <c r="D29" s="710"/>
      <c r="E29" s="712">
        <v>0</v>
      </c>
      <c r="F29" s="784"/>
      <c r="G29" s="785"/>
      <c r="H29" s="786"/>
      <c r="I29" s="787"/>
      <c r="J29" s="788"/>
      <c r="K29" s="787"/>
    </row>
    <row r="30" spans="1:47">
      <c r="A30" s="782"/>
      <c r="B30" s="783"/>
      <c r="C30" s="710" t="s">
        <v>657</v>
      </c>
      <c r="D30" s="710"/>
      <c r="E30" s="712">
        <v>6</v>
      </c>
      <c r="F30" s="784"/>
      <c r="G30" s="785"/>
      <c r="H30" s="786"/>
      <c r="I30" s="787"/>
      <c r="J30" s="788"/>
      <c r="K30" s="787"/>
    </row>
    <row r="31" spans="1:47">
      <c r="A31" s="782"/>
      <c r="B31" s="783"/>
      <c r="C31" s="710" t="s">
        <v>658</v>
      </c>
      <c r="D31" s="710"/>
      <c r="E31" s="712">
        <v>8</v>
      </c>
      <c r="F31" s="784"/>
      <c r="G31" s="785"/>
      <c r="H31" s="786"/>
      <c r="I31" s="787"/>
      <c r="J31" s="788"/>
      <c r="K31" s="787"/>
    </row>
    <row r="32" spans="1:47">
      <c r="A32" s="782"/>
      <c r="B32" s="783"/>
      <c r="C32" s="710" t="s">
        <v>659</v>
      </c>
      <c r="D32" s="710"/>
      <c r="E32" s="712">
        <v>14</v>
      </c>
      <c r="F32" s="784"/>
      <c r="G32" s="785"/>
      <c r="H32" s="786"/>
      <c r="I32" s="787"/>
      <c r="J32" s="788"/>
      <c r="K32" s="787"/>
    </row>
    <row r="33" spans="1:11">
      <c r="A33" s="774">
        <v>17</v>
      </c>
      <c r="B33" s="775" t="s">
        <v>660</v>
      </c>
      <c r="C33" s="776" t="s">
        <v>661</v>
      </c>
      <c r="D33" s="777" t="s">
        <v>78</v>
      </c>
      <c r="E33" s="778">
        <v>29.2</v>
      </c>
      <c r="F33" s="778">
        <v>0</v>
      </c>
      <c r="G33" s="779">
        <f>E33*F33</f>
        <v>0</v>
      </c>
      <c r="H33" s="780">
        <v>0</v>
      </c>
      <c r="I33" s="781">
        <f>E33*H33</f>
        <v>0</v>
      </c>
      <c r="J33" s="780"/>
      <c r="K33" s="781">
        <f>E33*J33</f>
        <v>0</v>
      </c>
    </row>
    <row r="34" spans="1:11" ht="13.5" customHeight="1">
      <c r="A34" s="782"/>
      <c r="B34" s="783"/>
      <c r="C34" s="710" t="s">
        <v>662</v>
      </c>
      <c r="D34" s="710"/>
      <c r="E34" s="712">
        <v>0</v>
      </c>
      <c r="F34" s="784"/>
      <c r="G34" s="785"/>
      <c r="H34" s="786"/>
      <c r="I34" s="787"/>
      <c r="J34" s="788"/>
      <c r="K34" s="787"/>
    </row>
    <row r="35" spans="1:11" ht="13.5" customHeight="1">
      <c r="A35" s="782"/>
      <c r="B35" s="783"/>
      <c r="C35" s="710" t="s">
        <v>663</v>
      </c>
      <c r="D35" s="710"/>
      <c r="E35" s="712">
        <v>0</v>
      </c>
      <c r="F35" s="784"/>
      <c r="G35" s="785"/>
      <c r="H35" s="786"/>
      <c r="I35" s="787"/>
      <c r="J35" s="788"/>
      <c r="K35" s="787"/>
    </row>
    <row r="36" spans="1:11">
      <c r="A36" s="782"/>
      <c r="B36" s="783"/>
      <c r="C36" s="710" t="s">
        <v>664</v>
      </c>
      <c r="D36" s="710"/>
      <c r="E36" s="712">
        <v>5.4</v>
      </c>
      <c r="F36" s="784"/>
      <c r="G36" s="785"/>
      <c r="H36" s="786"/>
      <c r="I36" s="787"/>
      <c r="J36" s="788"/>
      <c r="K36" s="787"/>
    </row>
    <row r="37" spans="1:11">
      <c r="A37" s="782"/>
      <c r="B37" s="783"/>
      <c r="C37" s="710" t="s">
        <v>665</v>
      </c>
      <c r="D37" s="710"/>
      <c r="E37" s="712">
        <v>7.8</v>
      </c>
      <c r="F37" s="784"/>
      <c r="G37" s="785"/>
      <c r="H37" s="786"/>
      <c r="I37" s="787"/>
      <c r="J37" s="788"/>
      <c r="K37" s="787"/>
    </row>
    <row r="38" spans="1:11">
      <c r="A38" s="782"/>
      <c r="B38" s="783"/>
      <c r="C38" s="710" t="s">
        <v>666</v>
      </c>
      <c r="D38" s="710"/>
      <c r="E38" s="712">
        <v>16</v>
      </c>
      <c r="F38" s="784"/>
      <c r="G38" s="785"/>
      <c r="H38" s="786"/>
      <c r="I38" s="787"/>
      <c r="J38" s="788"/>
      <c r="K38" s="787"/>
    </row>
    <row r="39" spans="1:11" ht="21.6">
      <c r="A39" s="774">
        <v>18</v>
      </c>
      <c r="B39" s="775" t="s">
        <v>667</v>
      </c>
      <c r="C39" s="776" t="s">
        <v>668</v>
      </c>
      <c r="D39" s="777" t="s">
        <v>78</v>
      </c>
      <c r="E39" s="778">
        <v>58.4</v>
      </c>
      <c r="F39" s="778">
        <v>0</v>
      </c>
      <c r="G39" s="779">
        <f>E39*F39</f>
        <v>0</v>
      </c>
      <c r="H39" s="780">
        <v>0</v>
      </c>
      <c r="I39" s="781">
        <f>E39*H39</f>
        <v>0</v>
      </c>
      <c r="J39" s="780"/>
      <c r="K39" s="781">
        <f>E39*J39</f>
        <v>0</v>
      </c>
    </row>
    <row r="40" spans="1:11" ht="13.5" customHeight="1">
      <c r="A40" s="782"/>
      <c r="B40" s="783"/>
      <c r="C40" s="710" t="s">
        <v>669</v>
      </c>
      <c r="D40" s="710"/>
      <c r="E40" s="712">
        <v>0</v>
      </c>
      <c r="F40" s="784"/>
      <c r="G40" s="785"/>
      <c r="H40" s="786"/>
      <c r="I40" s="787"/>
      <c r="J40" s="788"/>
      <c r="K40" s="787"/>
    </row>
    <row r="41" spans="1:11" ht="13.5" customHeight="1">
      <c r="A41" s="782"/>
      <c r="B41" s="783"/>
      <c r="C41" s="710" t="s">
        <v>670</v>
      </c>
      <c r="D41" s="710"/>
      <c r="E41" s="712">
        <v>0</v>
      </c>
      <c r="F41" s="784"/>
      <c r="G41" s="785"/>
      <c r="H41" s="786"/>
      <c r="I41" s="787"/>
      <c r="J41" s="788"/>
      <c r="K41" s="787"/>
    </row>
    <row r="42" spans="1:11">
      <c r="A42" s="782"/>
      <c r="B42" s="783"/>
      <c r="C42" s="710" t="s">
        <v>671</v>
      </c>
      <c r="D42" s="710"/>
      <c r="E42" s="712">
        <v>10.8</v>
      </c>
      <c r="F42" s="784"/>
      <c r="G42" s="785"/>
      <c r="H42" s="786"/>
      <c r="I42" s="787"/>
      <c r="J42" s="788"/>
      <c r="K42" s="787"/>
    </row>
    <row r="43" spans="1:11">
      <c r="A43" s="782"/>
      <c r="B43" s="783"/>
      <c r="C43" s="710" t="s">
        <v>672</v>
      </c>
      <c r="D43" s="710"/>
      <c r="E43" s="712">
        <v>15.6</v>
      </c>
      <c r="F43" s="784"/>
      <c r="G43" s="785"/>
      <c r="H43" s="786"/>
      <c r="I43" s="787"/>
      <c r="J43" s="788"/>
      <c r="K43" s="787"/>
    </row>
    <row r="44" spans="1:11">
      <c r="A44" s="782"/>
      <c r="B44" s="783"/>
      <c r="C44" s="710" t="s">
        <v>673</v>
      </c>
      <c r="D44" s="710"/>
      <c r="E44" s="712">
        <v>32</v>
      </c>
      <c r="F44" s="784"/>
      <c r="G44" s="785"/>
      <c r="H44" s="786"/>
      <c r="I44" s="787"/>
      <c r="J44" s="788"/>
      <c r="K44" s="787"/>
    </row>
    <row r="45" spans="1:11">
      <c r="A45" s="774">
        <v>19</v>
      </c>
      <c r="B45" s="775" t="s">
        <v>674</v>
      </c>
      <c r="C45" s="776" t="s">
        <v>675</v>
      </c>
      <c r="D45" s="777" t="s">
        <v>64</v>
      </c>
      <c r="E45" s="778">
        <v>43.8</v>
      </c>
      <c r="F45" s="778">
        <v>0</v>
      </c>
      <c r="G45" s="779">
        <f>E45*F45</f>
        <v>0</v>
      </c>
      <c r="H45" s="780">
        <v>0</v>
      </c>
      <c r="I45" s="781">
        <f>E45*H45</f>
        <v>0</v>
      </c>
      <c r="J45" s="780"/>
      <c r="K45" s="781">
        <f>E45*J45</f>
        <v>0</v>
      </c>
    </row>
    <row r="46" spans="1:11" ht="13.5" customHeight="1">
      <c r="A46" s="782"/>
      <c r="B46" s="783"/>
      <c r="C46" s="710" t="s">
        <v>676</v>
      </c>
      <c r="D46" s="710"/>
      <c r="E46" s="712">
        <v>0</v>
      </c>
      <c r="F46" s="784"/>
      <c r="G46" s="785"/>
      <c r="H46" s="786"/>
      <c r="I46" s="787"/>
      <c r="J46" s="788"/>
      <c r="K46" s="787"/>
    </row>
    <row r="47" spans="1:11">
      <c r="A47" s="782"/>
      <c r="B47" s="783"/>
      <c r="C47" s="710" t="s">
        <v>677</v>
      </c>
      <c r="D47" s="710"/>
      <c r="E47" s="712">
        <v>0</v>
      </c>
      <c r="F47" s="784"/>
      <c r="G47" s="785"/>
      <c r="H47" s="786"/>
      <c r="I47" s="787"/>
      <c r="J47" s="788"/>
      <c r="K47" s="787"/>
    </row>
    <row r="48" spans="1:11" ht="13.5" customHeight="1">
      <c r="A48" s="782"/>
      <c r="B48" s="783"/>
      <c r="C48" s="710" t="s">
        <v>678</v>
      </c>
      <c r="D48" s="710"/>
      <c r="E48" s="712">
        <v>0</v>
      </c>
      <c r="F48" s="784"/>
      <c r="G48" s="785"/>
      <c r="H48" s="786"/>
      <c r="I48" s="787"/>
      <c r="J48" s="788"/>
      <c r="K48" s="787"/>
    </row>
    <row r="49" spans="1:47">
      <c r="A49" s="782"/>
      <c r="B49" s="783"/>
      <c r="C49" s="710" t="s">
        <v>679</v>
      </c>
      <c r="D49" s="710"/>
      <c r="E49" s="712">
        <v>8.1</v>
      </c>
      <c r="F49" s="784"/>
      <c r="G49" s="785"/>
      <c r="H49" s="786"/>
      <c r="I49" s="787"/>
      <c r="J49" s="788"/>
      <c r="K49" s="787"/>
    </row>
    <row r="50" spans="1:47">
      <c r="A50" s="782"/>
      <c r="B50" s="783"/>
      <c r="C50" s="710" t="s">
        <v>680</v>
      </c>
      <c r="D50" s="710"/>
      <c r="E50" s="712">
        <v>11.7</v>
      </c>
      <c r="F50" s="784"/>
      <c r="G50" s="785"/>
      <c r="H50" s="786"/>
      <c r="I50" s="787"/>
      <c r="J50" s="788"/>
      <c r="K50" s="787"/>
    </row>
    <row r="51" spans="1:47">
      <c r="A51" s="782"/>
      <c r="B51" s="783"/>
      <c r="C51" s="710" t="s">
        <v>681</v>
      </c>
      <c r="D51" s="710"/>
      <c r="E51" s="712">
        <v>24</v>
      </c>
      <c r="F51" s="784"/>
      <c r="G51" s="785"/>
      <c r="H51" s="786"/>
      <c r="I51" s="787"/>
      <c r="J51" s="788"/>
      <c r="K51" s="787"/>
    </row>
    <row r="52" spans="1:47">
      <c r="A52" s="782"/>
      <c r="B52" s="783"/>
      <c r="C52" s="710" t="s">
        <v>656</v>
      </c>
      <c r="D52" s="710"/>
      <c r="E52" s="712">
        <v>0</v>
      </c>
      <c r="F52" s="784"/>
      <c r="G52" s="785"/>
      <c r="H52" s="786"/>
      <c r="I52" s="787"/>
      <c r="J52" s="788"/>
      <c r="K52" s="787"/>
    </row>
    <row r="53" spans="1:47">
      <c r="A53" s="789"/>
      <c r="B53" s="790" t="s">
        <v>632</v>
      </c>
      <c r="C53" s="791" t="s">
        <v>682</v>
      </c>
      <c r="D53" s="792"/>
      <c r="E53" s="793"/>
      <c r="F53" s="794"/>
      <c r="G53" s="795">
        <f>SUM(G27:G52)</f>
        <v>0</v>
      </c>
      <c r="H53" s="796"/>
      <c r="I53" s="797">
        <f>SUM(I27:I52)</f>
        <v>0</v>
      </c>
      <c r="J53" s="796"/>
      <c r="K53" s="797">
        <f>SUM(K27:K52)</f>
        <v>0</v>
      </c>
      <c r="AQ53" s="798"/>
      <c r="AR53" s="798"/>
      <c r="AS53" s="798"/>
      <c r="AT53" s="798"/>
      <c r="AU53" s="798"/>
    </row>
    <row r="54" spans="1:47">
      <c r="A54" s="799" t="s">
        <v>683</v>
      </c>
      <c r="B54" s="800"/>
      <c r="C54" s="801"/>
      <c r="D54" s="801"/>
      <c r="E54" s="801"/>
      <c r="F54" s="801"/>
      <c r="G54" s="802">
        <f>G12+G23+G26+G53</f>
        <v>0</v>
      </c>
    </row>
    <row r="55" spans="1:47">
      <c r="A55" s="799" t="s">
        <v>684</v>
      </c>
      <c r="B55" s="800"/>
      <c r="C55" s="801"/>
      <c r="D55" s="801"/>
      <c r="E55" s="801"/>
      <c r="F55" s="801"/>
      <c r="G55" s="802">
        <f>G54/100*21</f>
        <v>0</v>
      </c>
    </row>
    <row r="56" spans="1:47" ht="16.2">
      <c r="A56" s="803" t="s">
        <v>685</v>
      </c>
      <c r="B56" s="804"/>
      <c r="C56" s="804"/>
      <c r="D56" s="804"/>
      <c r="E56" s="804"/>
      <c r="F56" s="804"/>
      <c r="G56" s="805">
        <f>G54+G55</f>
        <v>0</v>
      </c>
    </row>
    <row r="57" spans="1:47">
      <c r="E57" s="756"/>
    </row>
    <row r="58" spans="1:47">
      <c r="E58" s="756"/>
    </row>
    <row r="59" spans="1:47">
      <c r="E59" s="756"/>
    </row>
    <row r="60" spans="1:47">
      <c r="E60" s="756"/>
    </row>
    <row r="61" spans="1:47">
      <c r="E61" s="756"/>
    </row>
    <row r="62" spans="1:47">
      <c r="E62" s="756"/>
    </row>
    <row r="63" spans="1:47">
      <c r="E63" s="756"/>
    </row>
    <row r="64" spans="1:47">
      <c r="E64" s="756"/>
    </row>
    <row r="65" spans="1:7">
      <c r="E65" s="756"/>
    </row>
    <row r="66" spans="1:7">
      <c r="E66" s="756"/>
    </row>
    <row r="67" spans="1:7">
      <c r="E67" s="756"/>
    </row>
    <row r="68" spans="1:7">
      <c r="E68" s="756"/>
    </row>
    <row r="69" spans="1:7">
      <c r="E69" s="756"/>
    </row>
    <row r="70" spans="1:7">
      <c r="E70" s="756"/>
    </row>
    <row r="71" spans="1:7">
      <c r="E71" s="756"/>
    </row>
    <row r="72" spans="1:7">
      <c r="E72" s="756"/>
    </row>
    <row r="73" spans="1:7">
      <c r="E73" s="756"/>
    </row>
    <row r="74" spans="1:7">
      <c r="E74" s="756"/>
    </row>
    <row r="75" spans="1:7">
      <c r="E75" s="756"/>
    </row>
    <row r="76" spans="1:7">
      <c r="A76" s="788"/>
      <c r="B76" s="788"/>
      <c r="C76" s="806"/>
      <c r="D76" s="806"/>
      <c r="E76" s="806"/>
      <c r="F76" s="806"/>
      <c r="G76" s="788"/>
    </row>
    <row r="77" spans="1:7">
      <c r="A77" s="788"/>
      <c r="B77" s="788"/>
      <c r="C77" s="806"/>
      <c r="D77" s="806"/>
      <c r="E77" s="806"/>
      <c r="F77" s="806"/>
      <c r="G77" s="788"/>
    </row>
    <row r="78" spans="1:7">
      <c r="A78" s="788"/>
      <c r="B78" s="788"/>
      <c r="C78" s="806"/>
      <c r="D78" s="806"/>
      <c r="E78" s="806"/>
      <c r="F78" s="806"/>
      <c r="G78" s="788"/>
    </row>
    <row r="79" spans="1:7">
      <c r="A79" s="788"/>
      <c r="B79" s="788"/>
      <c r="C79" s="806"/>
      <c r="D79" s="806"/>
      <c r="E79" s="806"/>
      <c r="F79" s="806"/>
      <c r="G79" s="788"/>
    </row>
    <row r="80" spans="1:7">
      <c r="E80" s="756"/>
    </row>
    <row r="81" spans="5:5">
      <c r="E81" s="756"/>
    </row>
    <row r="82" spans="5:5">
      <c r="E82" s="756"/>
    </row>
    <row r="83" spans="5:5">
      <c r="E83" s="756"/>
    </row>
    <row r="84" spans="5:5">
      <c r="E84" s="756"/>
    </row>
    <row r="85" spans="5:5">
      <c r="E85" s="756"/>
    </row>
    <row r="86" spans="5:5">
      <c r="E86" s="756"/>
    </row>
    <row r="87" spans="5:5">
      <c r="E87" s="756"/>
    </row>
    <row r="88" spans="5:5">
      <c r="E88" s="756"/>
    </row>
    <row r="89" spans="5:5">
      <c r="E89" s="756"/>
    </row>
    <row r="90" spans="5:5">
      <c r="E90" s="756"/>
    </row>
    <row r="91" spans="5:5">
      <c r="E91" s="756"/>
    </row>
    <row r="92" spans="5:5">
      <c r="E92" s="756"/>
    </row>
    <row r="93" spans="5:5">
      <c r="E93" s="756"/>
    </row>
    <row r="94" spans="5:5">
      <c r="E94" s="756"/>
    </row>
    <row r="95" spans="5:5">
      <c r="E95" s="756"/>
    </row>
    <row r="96" spans="5:5">
      <c r="E96" s="756"/>
    </row>
    <row r="97" spans="1:7">
      <c r="E97" s="756"/>
    </row>
    <row r="98" spans="1:7">
      <c r="E98" s="756"/>
    </row>
    <row r="99" spans="1:7">
      <c r="E99" s="756"/>
    </row>
    <row r="100" spans="1:7">
      <c r="E100" s="756"/>
    </row>
    <row r="101" spans="1:7">
      <c r="E101" s="756"/>
    </row>
    <row r="102" spans="1:7">
      <c r="E102" s="756"/>
    </row>
    <row r="103" spans="1:7">
      <c r="E103" s="756"/>
    </row>
    <row r="104" spans="1:7">
      <c r="E104" s="756"/>
    </row>
    <row r="105" spans="1:7">
      <c r="E105" s="756"/>
    </row>
    <row r="106" spans="1:7">
      <c r="E106" s="756"/>
    </row>
    <row r="107" spans="1:7">
      <c r="E107" s="756"/>
    </row>
    <row r="108" spans="1:7">
      <c r="E108" s="756"/>
    </row>
    <row r="109" spans="1:7">
      <c r="E109" s="756"/>
    </row>
    <row r="110" spans="1:7">
      <c r="E110" s="756"/>
    </row>
    <row r="111" spans="1:7">
      <c r="A111" s="807"/>
      <c r="B111" s="807"/>
    </row>
    <row r="112" spans="1:7">
      <c r="A112" s="788"/>
      <c r="B112" s="788"/>
      <c r="C112" s="808"/>
      <c r="D112" s="808"/>
      <c r="E112" s="809"/>
      <c r="F112" s="808"/>
      <c r="G112" s="810"/>
    </row>
    <row r="113" spans="1:7">
      <c r="A113" s="811"/>
      <c r="B113" s="811"/>
      <c r="C113" s="806"/>
      <c r="D113" s="806"/>
      <c r="E113" s="812"/>
      <c r="F113" s="806"/>
      <c r="G113" s="788"/>
    </row>
    <row r="114" spans="1:7">
      <c r="A114" s="788"/>
      <c r="B114" s="788"/>
      <c r="C114" s="806"/>
      <c r="D114" s="806"/>
      <c r="E114" s="812"/>
      <c r="F114" s="806"/>
      <c r="G114" s="788"/>
    </row>
    <row r="115" spans="1:7">
      <c r="A115" s="788"/>
      <c r="B115" s="788"/>
      <c r="C115" s="806"/>
      <c r="D115" s="806"/>
      <c r="E115" s="812"/>
      <c r="F115" s="806"/>
      <c r="G115" s="788"/>
    </row>
    <row r="116" spans="1:7">
      <c r="A116" s="788"/>
      <c r="B116" s="788"/>
      <c r="C116" s="806"/>
      <c r="D116" s="806"/>
      <c r="E116" s="812"/>
      <c r="F116" s="806"/>
      <c r="G116" s="788"/>
    </row>
    <row r="117" spans="1:7">
      <c r="A117" s="788"/>
      <c r="B117" s="788"/>
      <c r="C117" s="806"/>
      <c r="D117" s="806"/>
      <c r="E117" s="812"/>
      <c r="F117" s="806"/>
      <c r="G117" s="788"/>
    </row>
    <row r="118" spans="1:7">
      <c r="A118" s="788"/>
      <c r="B118" s="788"/>
      <c r="C118" s="806"/>
      <c r="D118" s="806"/>
      <c r="E118" s="812"/>
      <c r="F118" s="806"/>
      <c r="G118" s="788"/>
    </row>
    <row r="119" spans="1:7">
      <c r="A119" s="788"/>
      <c r="B119" s="788"/>
      <c r="C119" s="806"/>
      <c r="D119" s="806"/>
      <c r="E119" s="812"/>
      <c r="F119" s="806"/>
      <c r="G119" s="788"/>
    </row>
    <row r="120" spans="1:7">
      <c r="A120" s="788"/>
      <c r="B120" s="788"/>
      <c r="C120" s="806"/>
      <c r="D120" s="806"/>
      <c r="E120" s="812"/>
      <c r="F120" s="806"/>
      <c r="G120" s="788"/>
    </row>
    <row r="121" spans="1:7">
      <c r="A121" s="788"/>
      <c r="B121" s="788"/>
      <c r="C121" s="806"/>
      <c r="D121" s="806"/>
      <c r="E121" s="812"/>
      <c r="F121" s="806"/>
      <c r="G121" s="788"/>
    </row>
    <row r="122" spans="1:7">
      <c r="A122" s="788"/>
      <c r="B122" s="788"/>
      <c r="C122" s="806"/>
      <c r="D122" s="806"/>
      <c r="E122" s="812"/>
      <c r="F122" s="806"/>
      <c r="G122" s="788"/>
    </row>
    <row r="123" spans="1:7">
      <c r="A123" s="788"/>
      <c r="B123" s="788"/>
      <c r="C123" s="806"/>
      <c r="D123" s="806"/>
      <c r="E123" s="812"/>
      <c r="F123" s="806"/>
      <c r="G123" s="788"/>
    </row>
    <row r="124" spans="1:7">
      <c r="A124" s="788"/>
      <c r="B124" s="788"/>
      <c r="C124" s="806"/>
      <c r="D124" s="806"/>
      <c r="E124" s="812"/>
      <c r="F124" s="806"/>
      <c r="G124" s="788"/>
    </row>
    <row r="125" spans="1:7">
      <c r="A125" s="788"/>
      <c r="B125" s="788"/>
      <c r="C125" s="806"/>
      <c r="D125" s="806"/>
      <c r="E125" s="812"/>
      <c r="F125" s="806"/>
      <c r="G125" s="788"/>
    </row>
  </sheetData>
  <pageMargins left="0.70833333333333304" right="0.70833333333333304" top="0.78749999999999998" bottom="0.78749999999999998" header="0.31527777777777799" footer="0.31527777777777799"/>
  <pageSetup paperSize="9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1" manualBreakCount="1">
    <brk id="26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1"/>
  <sheetViews>
    <sheetView view="pageBreakPreview" topLeftCell="A13" zoomScaleNormal="100" workbookViewId="0">
      <selection activeCell="H26" sqref="H26"/>
    </sheetView>
  </sheetViews>
  <sheetFormatPr defaultRowHeight="14.4"/>
  <cols>
    <col min="1" max="1" width="9.109375" style="813" customWidth="1"/>
    <col min="2" max="2" width="85.5546875" style="813" customWidth="1"/>
    <col min="3" max="3" width="12.44140625" style="813" customWidth="1"/>
    <col min="4" max="4" width="27.88671875" style="814" customWidth="1"/>
    <col min="5" max="5" width="6.6640625" style="813" customWidth="1"/>
    <col min="6" max="6" width="16.44140625" style="813" customWidth="1"/>
    <col min="7" max="7" width="9.88671875" style="813" customWidth="1"/>
    <col min="8" max="8" width="13.88671875" style="813" customWidth="1"/>
    <col min="9" max="9" width="9.109375" style="813" customWidth="1"/>
    <col min="10" max="10" width="44.33203125" style="813" customWidth="1"/>
    <col min="11" max="1025" width="9.109375" style="813" customWidth="1"/>
  </cols>
  <sheetData>
    <row r="1" spans="1:4" ht="18">
      <c r="A1" s="10" t="s">
        <v>0</v>
      </c>
    </row>
    <row r="2" spans="1:4" ht="17.399999999999999">
      <c r="A2" s="246" t="s">
        <v>686</v>
      </c>
      <c r="C2" s="814"/>
      <c r="D2" s="247"/>
    </row>
    <row r="3" spans="1:4">
      <c r="C3" s="247"/>
      <c r="D3" s="247"/>
    </row>
    <row r="4" spans="1:4">
      <c r="C4" s="248" t="s">
        <v>687</v>
      </c>
      <c r="D4" s="815" t="s">
        <v>688</v>
      </c>
    </row>
    <row r="5" spans="1:4" ht="15.75" customHeight="1">
      <c r="A5" s="919">
        <v>1</v>
      </c>
      <c r="B5" s="817" t="s">
        <v>689</v>
      </c>
      <c r="C5" s="919">
        <v>1</v>
      </c>
      <c r="D5" s="818">
        <v>0</v>
      </c>
    </row>
    <row r="6" spans="1:4" ht="15.75" customHeight="1">
      <c r="A6" s="919"/>
      <c r="B6" s="819" t="s">
        <v>690</v>
      </c>
      <c r="C6" s="919">
        <v>0</v>
      </c>
      <c r="D6" s="820"/>
    </row>
    <row r="7" spans="1:4" ht="14.25" customHeight="1">
      <c r="A7" s="919"/>
      <c r="B7" s="819" t="s">
        <v>691</v>
      </c>
      <c r="C7" s="919">
        <v>0</v>
      </c>
      <c r="D7" s="821"/>
    </row>
    <row r="8" spans="1:4" ht="12.75" customHeight="1">
      <c r="A8" s="919"/>
      <c r="B8" s="819" t="s">
        <v>692</v>
      </c>
      <c r="C8" s="919">
        <v>0</v>
      </c>
      <c r="D8" s="821"/>
    </row>
    <row r="9" spans="1:4" ht="14.25" customHeight="1">
      <c r="A9" s="919"/>
      <c r="B9" s="819" t="s">
        <v>693</v>
      </c>
      <c r="C9" s="919">
        <v>0</v>
      </c>
      <c r="D9" s="821"/>
    </row>
    <row r="10" spans="1:4" ht="12.75" customHeight="1">
      <c r="A10" s="919"/>
      <c r="B10" s="822" t="s">
        <v>694</v>
      </c>
      <c r="C10" s="919">
        <v>1</v>
      </c>
      <c r="D10" s="821"/>
    </row>
    <row r="11" spans="1:4" ht="17.25" customHeight="1">
      <c r="A11" s="919">
        <v>2</v>
      </c>
      <c r="B11" s="817" t="s">
        <v>695</v>
      </c>
      <c r="C11" s="919">
        <v>1</v>
      </c>
      <c r="D11" s="818">
        <v>0</v>
      </c>
    </row>
    <row r="12" spans="1:4" ht="14.25" customHeight="1">
      <c r="A12" s="919"/>
      <c r="B12" s="819" t="s">
        <v>696</v>
      </c>
      <c r="C12" s="919">
        <v>0</v>
      </c>
      <c r="D12" s="821"/>
    </row>
    <row r="13" spans="1:4" ht="12.75" customHeight="1">
      <c r="A13" s="919"/>
      <c r="B13" s="819" t="s">
        <v>697</v>
      </c>
      <c r="C13" s="919">
        <v>0</v>
      </c>
      <c r="D13" s="821"/>
    </row>
    <row r="14" spans="1:4" ht="12.75" customHeight="1">
      <c r="A14" s="919"/>
      <c r="B14" s="819" t="s">
        <v>698</v>
      </c>
      <c r="C14" s="919">
        <v>0</v>
      </c>
      <c r="D14" s="821"/>
    </row>
    <row r="15" spans="1:4" ht="12" customHeight="1">
      <c r="A15" s="919"/>
      <c r="B15" s="819" t="s">
        <v>699</v>
      </c>
      <c r="C15" s="919">
        <v>1</v>
      </c>
      <c r="D15" s="821"/>
    </row>
    <row r="16" spans="1:4" ht="12.75" customHeight="1">
      <c r="A16" s="919"/>
      <c r="B16" s="822" t="s">
        <v>700</v>
      </c>
      <c r="C16" s="919">
        <v>0</v>
      </c>
      <c r="D16" s="821"/>
    </row>
    <row r="17" spans="1:4" ht="15.75" customHeight="1">
      <c r="A17" s="919">
        <v>3</v>
      </c>
      <c r="B17" s="817" t="s">
        <v>701</v>
      </c>
      <c r="C17" s="919">
        <v>1</v>
      </c>
      <c r="D17" s="818">
        <v>0</v>
      </c>
    </row>
    <row r="18" spans="1:4" ht="14.25" customHeight="1">
      <c r="A18" s="919"/>
      <c r="B18" s="819" t="s">
        <v>702</v>
      </c>
      <c r="C18" s="919">
        <v>0</v>
      </c>
      <c r="D18" s="821"/>
    </row>
    <row r="19" spans="1:4" ht="14.25" customHeight="1">
      <c r="A19" s="919"/>
      <c r="B19" s="819" t="s">
        <v>703</v>
      </c>
      <c r="C19" s="919">
        <v>0</v>
      </c>
      <c r="D19" s="821"/>
    </row>
    <row r="20" spans="1:4" ht="12" customHeight="1">
      <c r="A20" s="919"/>
      <c r="B20" s="819" t="s">
        <v>704</v>
      </c>
      <c r="C20" s="919">
        <v>0</v>
      </c>
      <c r="D20" s="821"/>
    </row>
    <row r="21" spans="1:4" ht="13.5" customHeight="1">
      <c r="A21" s="919"/>
      <c r="B21" s="822" t="s">
        <v>705</v>
      </c>
      <c r="C21" s="919">
        <v>1</v>
      </c>
      <c r="D21" s="821"/>
    </row>
    <row r="22" spans="1:4" ht="16.5" customHeight="1">
      <c r="A22" s="816">
        <v>4</v>
      </c>
      <c r="B22" s="817" t="s">
        <v>706</v>
      </c>
      <c r="C22" s="816">
        <v>1</v>
      </c>
      <c r="D22" s="818">
        <v>0</v>
      </c>
    </row>
    <row r="23" spans="1:4" ht="15.75" customHeight="1">
      <c r="A23" s="816">
        <v>5</v>
      </c>
      <c r="B23" s="817" t="s">
        <v>707</v>
      </c>
      <c r="C23" s="816">
        <v>1</v>
      </c>
      <c r="D23" s="818">
        <v>0</v>
      </c>
    </row>
    <row r="24" spans="1:4" ht="15" customHeight="1">
      <c r="A24" s="919">
        <v>6</v>
      </c>
      <c r="B24" s="817" t="s">
        <v>708</v>
      </c>
      <c r="C24" s="919">
        <v>1</v>
      </c>
      <c r="D24" s="818">
        <v>0</v>
      </c>
    </row>
    <row r="25" spans="1:4" ht="15" customHeight="1">
      <c r="A25" s="919"/>
      <c r="B25" s="822" t="s">
        <v>709</v>
      </c>
      <c r="C25" s="919">
        <v>1</v>
      </c>
      <c r="D25" s="823"/>
    </row>
    <row r="26" spans="1:4" ht="17.25" customHeight="1">
      <c r="A26" s="824">
        <v>7</v>
      </c>
      <c r="B26" s="817" t="s">
        <v>710</v>
      </c>
      <c r="C26" s="824">
        <v>1</v>
      </c>
      <c r="D26" s="818">
        <v>0</v>
      </c>
    </row>
    <row r="27" spans="1:4" ht="17.25" customHeight="1">
      <c r="A27" s="824">
        <v>8</v>
      </c>
      <c r="B27" s="817" t="s">
        <v>711</v>
      </c>
      <c r="C27" s="824">
        <v>1</v>
      </c>
      <c r="D27" s="818">
        <v>0</v>
      </c>
    </row>
    <row r="28" spans="1:4" ht="18.75" customHeight="1">
      <c r="A28" s="824">
        <v>9</v>
      </c>
      <c r="B28" s="825" t="s">
        <v>712</v>
      </c>
      <c r="C28" s="824">
        <v>1</v>
      </c>
      <c r="D28" s="826">
        <v>0</v>
      </c>
    </row>
    <row r="29" spans="1:4" ht="18.600000000000001">
      <c r="A29" s="597" t="s">
        <v>193</v>
      </c>
      <c r="B29" s="827"/>
      <c r="C29" s="827"/>
      <c r="D29" s="617">
        <f>D5+D11+D17+D22+D23+D24+D26+D27+D28</f>
        <v>0</v>
      </c>
    </row>
    <row r="30" spans="1:4" ht="18.600000000000001">
      <c r="A30" s="563" t="s">
        <v>194</v>
      </c>
      <c r="B30" s="828"/>
      <c r="C30" s="828"/>
      <c r="D30" s="617">
        <f>D29/100*21</f>
        <v>0</v>
      </c>
    </row>
    <row r="31" spans="1:4" ht="18.600000000000001">
      <c r="A31" s="589" t="s">
        <v>203</v>
      </c>
      <c r="B31" s="829"/>
      <c r="C31" s="829"/>
      <c r="D31" s="613">
        <f>D29+D30</f>
        <v>0</v>
      </c>
    </row>
  </sheetData>
  <mergeCells count="8">
    <mergeCell ref="A24:A25"/>
    <mergeCell ref="C24:C25"/>
    <mergeCell ref="A5:A10"/>
    <mergeCell ref="C5:C10"/>
    <mergeCell ref="A11:A16"/>
    <mergeCell ref="C11:C16"/>
    <mergeCell ref="A17:A21"/>
    <mergeCell ref="C17:C21"/>
  </mergeCells>
  <pageMargins left="0.70833333333333304" right="0.70833333333333304" top="0.78749999999999998" bottom="0.78749999999999998" header="0.51180555555555496" footer="0.51180555555555496"/>
  <pageSetup paperSize="9" scale="97" firstPageNumber="0" orientation="landscape" horizontalDpi="300" verticalDpi="300" r:id="rId1"/>
  <headerFooter>
    <oddHeader>&amp;CZELENÉ CESTY MĚSTEM - II. ETAPA</oddHeader>
    <oddFooter>&amp;L&amp;A&amp;C2020&amp;R&amp;P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MK51"/>
  <sheetViews>
    <sheetView tabSelected="1" view="pageBreakPreview" topLeftCell="A4" zoomScale="75" zoomScaleNormal="80" zoomScalePageLayoutView="75" workbookViewId="0">
      <selection activeCell="F33" sqref="F33"/>
    </sheetView>
  </sheetViews>
  <sheetFormatPr defaultRowHeight="14.4"/>
  <cols>
    <col min="1" max="1" width="8.6640625" style="534" customWidth="1"/>
    <col min="2" max="2" width="58.109375" style="534" customWidth="1"/>
    <col min="3" max="3" width="26" style="534" customWidth="1"/>
    <col min="4" max="4" width="26" style="534" hidden="1" customWidth="1"/>
    <col min="5" max="5" width="18.5546875" style="830" customWidth="1"/>
    <col min="6" max="6" width="54.33203125" style="534" customWidth="1"/>
    <col min="7" max="7" width="19.6640625" style="534" customWidth="1"/>
    <col min="8" max="8" width="12.44140625" style="534" customWidth="1"/>
    <col min="9" max="9" width="28.88671875" style="534" customWidth="1"/>
    <col min="10" max="1025" width="8.6640625" style="534" customWidth="1"/>
  </cols>
  <sheetData>
    <row r="3" spans="1:9" ht="18.600000000000001">
      <c r="B3" s="533" t="s">
        <v>0</v>
      </c>
      <c r="C3" s="831"/>
      <c r="D3" s="831"/>
      <c r="E3" s="832"/>
    </row>
    <row r="4" spans="1:9" ht="18">
      <c r="B4" s="833" t="s">
        <v>713</v>
      </c>
      <c r="C4" s="32"/>
      <c r="D4" s="32"/>
      <c r="E4" s="834"/>
    </row>
    <row r="5" spans="1:9" ht="18">
      <c r="B5" s="833"/>
      <c r="C5" s="32"/>
      <c r="D5" s="32"/>
      <c r="E5" s="834"/>
    </row>
    <row r="6" spans="1:9" ht="15.6">
      <c r="B6" s="835" t="s">
        <v>714</v>
      </c>
      <c r="C6" s="64"/>
      <c r="D6" s="836"/>
      <c r="E6" s="837"/>
      <c r="F6" s="838" t="s">
        <v>715</v>
      </c>
      <c r="G6" s="839"/>
    </row>
    <row r="7" spans="1:9">
      <c r="A7" s="840" t="s">
        <v>716</v>
      </c>
      <c r="B7" s="841" t="s">
        <v>717</v>
      </c>
      <c r="C7" s="841" t="s">
        <v>718</v>
      </c>
      <c r="D7" s="842" t="s">
        <v>719</v>
      </c>
      <c r="E7" s="843"/>
      <c r="F7" s="841" t="s">
        <v>717</v>
      </c>
      <c r="G7" s="841" t="s">
        <v>718</v>
      </c>
    </row>
    <row r="8" spans="1:9">
      <c r="A8" s="844">
        <v>1</v>
      </c>
      <c r="B8" s="844" t="s">
        <v>720</v>
      </c>
      <c r="C8" s="845">
        <f>'1_Ant. Hr'!H183+'2_Olšava'!H230+'3_Předbranská'!H153+'4_Ul. Podhájí'!H111+'5_Babí louka'!H123+'6_Stará Těšovská'!H110+'7_Splav'!H96+'8_Ulice Široká'!H74+'10_Močidla'!H125+'11_Ulice U Vody'!H57</f>
        <v>0</v>
      </c>
      <c r="D8" s="846"/>
      <c r="E8" s="843"/>
      <c r="F8" s="847" t="s">
        <v>721</v>
      </c>
      <c r="G8" s="848">
        <f>'1_Ant. Hr'!H195+'2_Olšava'!H242+'7_Splav'!H107</f>
        <v>0</v>
      </c>
    </row>
    <row r="9" spans="1:9">
      <c r="A9" s="844">
        <v>2</v>
      </c>
      <c r="B9" s="844" t="s">
        <v>722</v>
      </c>
      <c r="C9" s="845">
        <f>ODS!G156+ODS!G160</f>
        <v>0</v>
      </c>
      <c r="D9" s="846"/>
      <c r="E9" s="843"/>
      <c r="F9" s="847" t="s">
        <v>723</v>
      </c>
      <c r="G9" s="848">
        <f>'2_Olšava'!H255+'3_Předbranská'!H167</f>
        <v>0</v>
      </c>
    </row>
    <row r="10" spans="1:9">
      <c r="A10" s="844">
        <v>3</v>
      </c>
      <c r="B10" s="844" t="s">
        <v>724</v>
      </c>
      <c r="C10" s="845">
        <v>0</v>
      </c>
      <c r="D10" s="846"/>
      <c r="E10" s="843"/>
      <c r="F10" s="847" t="s">
        <v>764</v>
      </c>
      <c r="G10" s="883">
        <f>Škrlovec_mola!G56</f>
        <v>0</v>
      </c>
    </row>
    <row r="11" spans="1:9">
      <c r="A11" s="844">
        <v>4</v>
      </c>
      <c r="B11" s="840" t="s">
        <v>725</v>
      </c>
      <c r="C11" s="850">
        <f>C8+C9+C10</f>
        <v>0</v>
      </c>
      <c r="D11" s="846"/>
      <c r="E11" s="843"/>
      <c r="F11" s="849" t="s">
        <v>203</v>
      </c>
      <c r="G11" s="884">
        <f>SUM(G8:G10)</f>
        <v>0</v>
      </c>
      <c r="I11" s="851"/>
    </row>
    <row r="12" spans="1:9">
      <c r="A12" s="844"/>
      <c r="B12" s="840"/>
      <c r="C12" s="850"/>
      <c r="D12" s="846"/>
      <c r="E12" s="843"/>
    </row>
    <row r="13" spans="1:9">
      <c r="A13" s="844">
        <v>5</v>
      </c>
      <c r="B13" s="852" t="s">
        <v>726</v>
      </c>
      <c r="C13" s="845">
        <f>'1_Ant. Hr'!H202+'2_Olšava'!H250+'3_Předbranská'!H161</f>
        <v>0</v>
      </c>
      <c r="D13" s="846">
        <f>C8/100*20</f>
        <v>0</v>
      </c>
      <c r="E13" s="853"/>
    </row>
    <row r="14" spans="1:9">
      <c r="A14" s="844">
        <v>6</v>
      </c>
      <c r="B14" s="852" t="s">
        <v>727</v>
      </c>
      <c r="C14" s="845">
        <f>'1_Ant. Hr'!H189+'2_Olšava'!H236+'7_Splav'!H101</f>
        <v>0</v>
      </c>
      <c r="D14" s="846">
        <f>C8/100*20</f>
        <v>0</v>
      </c>
      <c r="E14" s="853"/>
    </row>
    <row r="15" spans="1:9">
      <c r="A15" s="844">
        <v>7</v>
      </c>
      <c r="B15" s="840" t="s">
        <v>728</v>
      </c>
      <c r="C15" s="850">
        <f>C11+C13+C14</f>
        <v>0</v>
      </c>
      <c r="D15" s="846"/>
      <c r="E15" s="853"/>
    </row>
    <row r="16" spans="1:9">
      <c r="A16" s="844">
        <v>8</v>
      </c>
      <c r="B16" s="844" t="s">
        <v>729</v>
      </c>
      <c r="C16" s="845">
        <f>Olšava_ZP_mobiliář!G41+Škrlovec_pěšiny!G40</f>
        <v>0</v>
      </c>
      <c r="D16" s="854"/>
      <c r="E16" s="853"/>
    </row>
    <row r="17" spans="1:11">
      <c r="A17" s="844">
        <v>9</v>
      </c>
      <c r="B17" s="844" t="s">
        <v>730</v>
      </c>
      <c r="C17" s="845">
        <f>Olšava_ZP_mobiliář!G52</f>
        <v>0</v>
      </c>
      <c r="D17" s="846">
        <f>C15/100*10</f>
        <v>0</v>
      </c>
      <c r="E17" s="853"/>
      <c r="F17" s="855"/>
    </row>
    <row r="18" spans="1:11">
      <c r="A18" s="844">
        <v>10</v>
      </c>
      <c r="B18" s="840" t="s">
        <v>731</v>
      </c>
      <c r="C18" s="856">
        <f>C15+C16+C17</f>
        <v>0</v>
      </c>
      <c r="D18" s="836"/>
      <c r="E18" s="853"/>
    </row>
    <row r="19" spans="1:11">
      <c r="A19" s="844"/>
      <c r="B19" s="840"/>
      <c r="C19" s="857"/>
      <c r="D19" s="836"/>
      <c r="E19" s="853"/>
    </row>
    <row r="20" spans="1:11">
      <c r="A20" s="844">
        <v>11</v>
      </c>
      <c r="B20" s="844" t="s">
        <v>732</v>
      </c>
      <c r="C20" s="857">
        <f>VRN!D31</f>
        <v>0</v>
      </c>
      <c r="D20" s="858"/>
      <c r="E20" s="853"/>
    </row>
    <row r="21" spans="1:11">
      <c r="A21" s="844">
        <v>12</v>
      </c>
      <c r="B21" s="840" t="s">
        <v>733</v>
      </c>
      <c r="C21" s="856">
        <f>C18+C20</f>
        <v>0</v>
      </c>
      <c r="D21" s="846">
        <f>C18/100*3</f>
        <v>0</v>
      </c>
      <c r="E21" s="843"/>
    </row>
    <row r="22" spans="1:11">
      <c r="D22" s="859"/>
    </row>
    <row r="23" spans="1:11">
      <c r="D23" s="860"/>
    </row>
    <row r="24" spans="1:11" ht="18.600000000000001">
      <c r="B24" s="861" t="s">
        <v>734</v>
      </c>
      <c r="C24" s="862">
        <f>C21+G11</f>
        <v>0</v>
      </c>
      <c r="D24" s="860"/>
      <c r="E24" s="863"/>
      <c r="H24" s="864"/>
      <c r="I24" s="864"/>
      <c r="J24" s="864"/>
      <c r="K24" s="864"/>
    </row>
    <row r="25" spans="1:11">
      <c r="C25" s="869"/>
      <c r="D25" s="860"/>
      <c r="H25" s="864"/>
      <c r="I25" s="864"/>
      <c r="J25" s="864"/>
      <c r="K25" s="864"/>
    </row>
    <row r="26" spans="1:11">
      <c r="C26" s="869"/>
      <c r="D26" s="865"/>
      <c r="H26" s="864"/>
      <c r="I26" s="864"/>
      <c r="J26" s="864"/>
      <c r="K26" s="864"/>
    </row>
    <row r="27" spans="1:11">
      <c r="D27" s="860"/>
      <c r="F27" s="866"/>
      <c r="G27" s="867"/>
      <c r="H27" s="864"/>
      <c r="I27" s="868"/>
      <c r="J27" s="864"/>
      <c r="K27" s="864"/>
    </row>
    <row r="28" spans="1:11">
      <c r="D28" s="860"/>
      <c r="G28" s="869"/>
      <c r="H28" s="864"/>
      <c r="I28" s="864"/>
      <c r="J28" s="864"/>
      <c r="K28" s="864"/>
    </row>
    <row r="29" spans="1:11">
      <c r="D29" s="860"/>
      <c r="G29" s="869"/>
      <c r="H29" s="864"/>
      <c r="I29" s="864"/>
      <c r="J29" s="864"/>
      <c r="K29" s="864"/>
    </row>
    <row r="30" spans="1:11">
      <c r="D30" s="860"/>
      <c r="F30" s="866"/>
      <c r="G30" s="867"/>
      <c r="H30" s="864"/>
      <c r="I30" s="864"/>
      <c r="J30" s="864"/>
      <c r="K30" s="864"/>
    </row>
    <row r="31" spans="1:11">
      <c r="D31" s="860"/>
      <c r="G31" s="869"/>
      <c r="H31" s="864"/>
      <c r="I31" s="864"/>
      <c r="J31" s="864"/>
      <c r="K31" s="864"/>
    </row>
    <row r="32" spans="1:11">
      <c r="D32" s="860"/>
      <c r="H32" s="864"/>
      <c r="I32" s="864"/>
      <c r="J32" s="864"/>
      <c r="K32" s="864"/>
    </row>
    <row r="33" spans="2:11">
      <c r="D33" s="860"/>
      <c r="E33" s="870"/>
      <c r="H33" s="864"/>
      <c r="I33" s="864"/>
      <c r="J33" s="864"/>
      <c r="K33" s="864"/>
    </row>
    <row r="34" spans="2:11">
      <c r="B34" s="866"/>
      <c r="C34" s="867"/>
      <c r="D34" s="860"/>
      <c r="E34" s="870"/>
      <c r="F34" s="909"/>
      <c r="H34" s="864"/>
      <c r="I34" s="864"/>
      <c r="J34" s="864"/>
      <c r="K34" s="864"/>
    </row>
    <row r="35" spans="2:11">
      <c r="C35" s="869"/>
      <c r="D35" s="860"/>
      <c r="E35" s="870"/>
      <c r="F35" s="910"/>
      <c r="H35" s="864"/>
      <c r="I35" s="864"/>
      <c r="J35" s="864"/>
      <c r="K35" s="864"/>
    </row>
    <row r="36" spans="2:11" s="534" customFormat="1">
      <c r="C36" s="869"/>
      <c r="D36" s="860"/>
      <c r="E36" s="870"/>
      <c r="F36" s="909"/>
      <c r="H36" s="864"/>
      <c r="I36" s="864"/>
      <c r="J36" s="864"/>
      <c r="K36" s="864"/>
    </row>
    <row r="37" spans="2:11">
      <c r="C37" s="869"/>
      <c r="D37" s="860"/>
      <c r="E37" s="870"/>
      <c r="F37" s="909"/>
      <c r="H37" s="864"/>
      <c r="I37" s="864"/>
      <c r="J37" s="864"/>
      <c r="K37" s="864"/>
    </row>
    <row r="38" spans="2:11">
      <c r="C38" s="869"/>
      <c r="D38" s="860"/>
      <c r="E38" s="870"/>
      <c r="F38" s="909"/>
      <c r="H38" s="864"/>
      <c r="I38" s="864"/>
      <c r="J38" s="864"/>
      <c r="K38" s="864"/>
    </row>
    <row r="39" spans="2:11">
      <c r="C39" s="869"/>
      <c r="D39" s="860"/>
      <c r="E39" s="870"/>
      <c r="F39" s="911"/>
      <c r="H39" s="864"/>
      <c r="I39" s="864"/>
      <c r="J39" s="864"/>
      <c r="K39" s="864"/>
    </row>
    <row r="40" spans="2:11">
      <c r="C40" s="869"/>
      <c r="D40" s="860"/>
      <c r="E40" s="870"/>
      <c r="H40" s="864"/>
      <c r="I40" s="864"/>
      <c r="J40" s="864"/>
      <c r="K40" s="864"/>
    </row>
    <row r="41" spans="2:11">
      <c r="C41" s="869"/>
      <c r="D41" s="860"/>
      <c r="E41" s="870"/>
      <c r="H41" s="864"/>
      <c r="I41" s="864"/>
      <c r="J41" s="864"/>
      <c r="K41" s="864"/>
    </row>
    <row r="42" spans="2:11">
      <c r="B42" s="866"/>
      <c r="C42" s="867"/>
      <c r="D42" s="860"/>
      <c r="E42" s="870"/>
      <c r="H42" s="864"/>
      <c r="I42" s="864"/>
      <c r="J42" s="864"/>
      <c r="K42" s="864"/>
    </row>
    <row r="43" spans="2:11">
      <c r="D43" s="860"/>
      <c r="H43" s="864"/>
      <c r="I43" s="864"/>
      <c r="J43" s="864"/>
      <c r="K43" s="864"/>
    </row>
    <row r="44" spans="2:11">
      <c r="D44" s="860"/>
      <c r="H44" s="864"/>
      <c r="I44" s="864"/>
      <c r="J44" s="864"/>
      <c r="K44" s="864"/>
    </row>
    <row r="45" spans="2:11">
      <c r="D45" s="860"/>
      <c r="H45" s="864"/>
      <c r="I45" s="864"/>
      <c r="J45" s="864"/>
      <c r="K45" s="864"/>
    </row>
    <row r="46" spans="2:11">
      <c r="H46" s="864"/>
      <c r="I46" s="864"/>
      <c r="J46" s="864"/>
      <c r="K46" s="864"/>
    </row>
    <row r="47" spans="2:11">
      <c r="H47" s="864"/>
      <c r="I47" s="864"/>
      <c r="J47" s="864"/>
      <c r="K47" s="864"/>
    </row>
    <row r="48" spans="2:11">
      <c r="H48" s="864"/>
      <c r="I48" s="864"/>
      <c r="J48" s="864"/>
      <c r="K48" s="864"/>
    </row>
    <row r="49" spans="8:11">
      <c r="H49" s="864"/>
      <c r="I49" s="864"/>
      <c r="J49" s="864"/>
      <c r="K49" s="864"/>
    </row>
    <row r="50" spans="8:11">
      <c r="H50" s="864"/>
      <c r="I50" s="864"/>
      <c r="J50" s="864"/>
      <c r="K50" s="864"/>
    </row>
    <row r="51" spans="8:11">
      <c r="H51" s="864"/>
      <c r="I51" s="864"/>
      <c r="J51" s="864"/>
      <c r="K51" s="864"/>
    </row>
  </sheetData>
  <pageMargins left="0.70833333333333304" right="0.70833333333333304" top="0.78749999999999998" bottom="0.78749999999999998" header="0.51180555555555496" footer="0.51180555555555496"/>
  <pageSetup paperSize="9" scale="70" orientation="landscape" useFirstPageNumber="1" r:id="rId1"/>
  <headerFooter>
    <oddHeader>&amp;CZELENÉ CESTY MĚSTEM - II. ETAPA</oddHeader>
    <oddFooter>&amp;L&amp;A&amp;C2020&amp;R&amp;P</odd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31"/>
  <sheetViews>
    <sheetView view="pageBreakPreview" topLeftCell="E1" zoomScaleNormal="95" workbookViewId="0">
      <selection activeCell="B8" sqref="B8"/>
    </sheetView>
  </sheetViews>
  <sheetFormatPr defaultRowHeight="14.4"/>
  <cols>
    <col min="1" max="1" width="45.44140625" style="1" customWidth="1"/>
    <col min="2" max="2" width="18.44140625" style="1" customWidth="1"/>
    <col min="3" max="3" width="18.109375" style="1" customWidth="1"/>
    <col min="4" max="4" width="23.88671875" style="1" customWidth="1"/>
    <col min="5" max="5" width="24.44140625" style="1" customWidth="1"/>
    <col min="6" max="6" width="23.5546875" style="1" customWidth="1"/>
    <col min="7" max="7" width="19.33203125" style="1" customWidth="1"/>
    <col min="8" max="9" width="23.88671875" style="1" customWidth="1"/>
    <col min="10" max="10" width="15.88671875" style="1" customWidth="1"/>
    <col min="11" max="11" width="14.33203125" style="871" customWidth="1"/>
    <col min="12" max="12" width="12.88671875" style="872" customWidth="1"/>
    <col min="13" max="13" width="12.5546875" style="872" customWidth="1"/>
    <col min="14" max="14" width="15.6640625" style="1" customWidth="1"/>
    <col min="15" max="1025" width="9.109375" style="1" customWidth="1"/>
  </cols>
  <sheetData>
    <row r="2" spans="1:14" ht="18">
      <c r="A2" s="533" t="s">
        <v>0</v>
      </c>
    </row>
    <row r="3" spans="1:14" ht="15.6">
      <c r="A3" s="873" t="s">
        <v>735</v>
      </c>
    </row>
    <row r="4" spans="1:14">
      <c r="D4" s="920" t="s">
        <v>736</v>
      </c>
      <c r="E4" s="920"/>
      <c r="F4" s="921" t="s">
        <v>737</v>
      </c>
      <c r="G4" s="921"/>
      <c r="H4" s="922" t="s">
        <v>738</v>
      </c>
      <c r="I4" s="922"/>
    </row>
    <row r="5" spans="1:14" ht="22.2">
      <c r="A5" s="1" t="s">
        <v>739</v>
      </c>
      <c r="B5" s="874" t="s">
        <v>740</v>
      </c>
      <c r="C5" s="874" t="s">
        <v>741</v>
      </c>
      <c r="D5" s="875" t="s">
        <v>742</v>
      </c>
      <c r="E5" s="876" t="s">
        <v>743</v>
      </c>
      <c r="F5" s="877" t="s">
        <v>744</v>
      </c>
      <c r="G5" s="164" t="s">
        <v>745</v>
      </c>
      <c r="H5" s="13" t="s">
        <v>744</v>
      </c>
      <c r="I5" s="278" t="s">
        <v>745</v>
      </c>
      <c r="J5" s="874" t="s">
        <v>746</v>
      </c>
      <c r="K5" s="878" t="s">
        <v>747</v>
      </c>
      <c r="L5" s="879" t="s">
        <v>748</v>
      </c>
      <c r="M5" s="879" t="s">
        <v>749</v>
      </c>
    </row>
    <row r="6" spans="1:14">
      <c r="A6" s="133" t="s">
        <v>12</v>
      </c>
      <c r="B6" s="880" t="s">
        <v>46</v>
      </c>
      <c r="C6" s="880" t="s">
        <v>46</v>
      </c>
      <c r="D6" s="881">
        <f>'1_Ant. Hr'!H181+'1_Ant. Hr'!H187+'1_Ant. Hr'!H200</f>
        <v>0</v>
      </c>
      <c r="E6" s="882">
        <f>'1_Ant. Hr'!H183+'1_Ant. Hr'!H189+'1_Ant. Hr'!H202</f>
        <v>0</v>
      </c>
      <c r="F6" s="883">
        <f>'1_Ant. Hr'!H193</f>
        <v>0</v>
      </c>
      <c r="G6" s="884">
        <f>'1_Ant. Hr'!H195</f>
        <v>0</v>
      </c>
      <c r="H6" s="885">
        <f>D6+F6</f>
        <v>0</v>
      </c>
      <c r="I6" s="886">
        <f>E6+G6</f>
        <v>0</v>
      </c>
      <c r="J6" s="887">
        <v>5.6599999999999998E-2</v>
      </c>
      <c r="K6" s="871">
        <f>('1_Ant. Hr'!H173)*1.21</f>
        <v>0</v>
      </c>
      <c r="L6" s="872">
        <f>('1_Ant. Hr'!H150)*1.21</f>
        <v>0</v>
      </c>
      <c r="M6" s="872">
        <f>L6</f>
        <v>0</v>
      </c>
      <c r="N6" s="212"/>
    </row>
    <row r="7" spans="1:14" ht="15" customHeight="1">
      <c r="A7" s="133" t="s">
        <v>750</v>
      </c>
      <c r="B7" s="880">
        <f>'2_Olšava'!H228+'2_Olšava'!H234+'2_Olšava'!H248</f>
        <v>0</v>
      </c>
      <c r="C7" s="880">
        <f>'2_Olšava'!H230+'2_Olšava'!H236+'2_Olšava'!H250</f>
        <v>0</v>
      </c>
      <c r="D7" s="923">
        <f>B7+B8+B9+B10</f>
        <v>0</v>
      </c>
      <c r="E7" s="924">
        <f>C7+C8+C9+C10</f>
        <v>0</v>
      </c>
      <c r="F7" s="925">
        <f>'2_Olšava'!H240+'2_Olšava'!H253</f>
        <v>0</v>
      </c>
      <c r="G7" s="926">
        <f>'2_Olšava'!H242+'2_Olšava'!H255</f>
        <v>0</v>
      </c>
      <c r="H7" s="927">
        <f>D7+F7</f>
        <v>0</v>
      </c>
      <c r="I7" s="928">
        <f>E7+G7</f>
        <v>0</v>
      </c>
      <c r="J7" s="929">
        <v>0.1232</v>
      </c>
      <c r="K7" s="930">
        <f>('2_Olšava'!H219)*1.21</f>
        <v>0</v>
      </c>
      <c r="L7" s="931">
        <f>('2_Olšava'!H170+'2_Olšava'!H189)*1.21</f>
        <v>0</v>
      </c>
      <c r="M7" s="931">
        <f>('2_Olšava'!H170+'2_Olšava'!H195)*1.21</f>
        <v>0</v>
      </c>
      <c r="N7" s="212"/>
    </row>
    <row r="8" spans="1:14" ht="15" customHeight="1">
      <c r="A8" s="133" t="s">
        <v>751</v>
      </c>
      <c r="B8" s="880">
        <f>Olšava_ZP_mobiliář!G39</f>
        <v>0</v>
      </c>
      <c r="C8" s="880">
        <f>Olšava_ZP_mobiliář!G41</f>
        <v>0</v>
      </c>
      <c r="D8" s="923"/>
      <c r="E8" s="924"/>
      <c r="F8" s="925"/>
      <c r="G8" s="926"/>
      <c r="H8" s="927"/>
      <c r="I8" s="928"/>
      <c r="J8" s="929"/>
      <c r="K8" s="930"/>
      <c r="L8" s="931"/>
      <c r="M8" s="931"/>
    </row>
    <row r="9" spans="1:14" ht="15" customHeight="1">
      <c r="A9" s="133" t="s">
        <v>752</v>
      </c>
      <c r="B9" s="880">
        <f>Olšava_ZP_mobiliář!G50</f>
        <v>0</v>
      </c>
      <c r="C9" s="880">
        <f>Olšava_ZP_mobiliář!G52</f>
        <v>0</v>
      </c>
      <c r="D9" s="923"/>
      <c r="E9" s="924"/>
      <c r="F9" s="925"/>
      <c r="G9" s="926"/>
      <c r="H9" s="927"/>
      <c r="I9" s="928"/>
      <c r="J9" s="929"/>
      <c r="K9" s="930"/>
      <c r="L9" s="931"/>
      <c r="M9" s="931"/>
    </row>
    <row r="10" spans="1:14" ht="15" customHeight="1">
      <c r="A10" s="133" t="s">
        <v>753</v>
      </c>
      <c r="B10" s="880">
        <f>ODS!G21</f>
        <v>0</v>
      </c>
      <c r="C10" s="880">
        <f>ODS!G23</f>
        <v>0</v>
      </c>
      <c r="D10" s="923"/>
      <c r="E10" s="924"/>
      <c r="F10" s="925"/>
      <c r="G10" s="926"/>
      <c r="H10" s="927"/>
      <c r="I10" s="928"/>
      <c r="J10" s="929"/>
      <c r="K10" s="930"/>
      <c r="L10" s="931"/>
      <c r="M10" s="931"/>
    </row>
    <row r="11" spans="1:14">
      <c r="A11" s="133" t="s">
        <v>396</v>
      </c>
      <c r="B11" s="880" t="s">
        <v>46</v>
      </c>
      <c r="C11" s="880" t="s">
        <v>46</v>
      </c>
      <c r="D11" s="881">
        <f>'3_Předbranská'!H151+'3_Předbranská'!H159</f>
        <v>0</v>
      </c>
      <c r="E11" s="882">
        <f>'3_Předbranská'!H153+'3_Předbranská'!H161</f>
        <v>0</v>
      </c>
      <c r="F11" s="883">
        <f>'3_Předbranská'!H165</f>
        <v>0</v>
      </c>
      <c r="G11" s="883">
        <f>'3_Předbranská'!H167</f>
        <v>0</v>
      </c>
      <c r="H11" s="885">
        <f>D11+F11</f>
        <v>0</v>
      </c>
      <c r="I11" s="886">
        <f>E11+G11</f>
        <v>0</v>
      </c>
      <c r="J11" s="887">
        <v>1.7600000000000001E-2</v>
      </c>
      <c r="K11" s="888">
        <f>('3_Předbranská'!H143)*1.21</f>
        <v>0</v>
      </c>
      <c r="L11" s="889">
        <f>('3_Předbranská'!H120)*1.21</f>
        <v>0</v>
      </c>
      <c r="M11" s="889">
        <f>L11</f>
        <v>0</v>
      </c>
    </row>
    <row r="12" spans="1:14">
      <c r="A12" s="133" t="s">
        <v>425</v>
      </c>
      <c r="B12" s="880" t="s">
        <v>46</v>
      </c>
      <c r="C12" s="880" t="s">
        <v>46</v>
      </c>
      <c r="D12" s="881">
        <f>'4_Ul. Podhájí'!H109</f>
        <v>0</v>
      </c>
      <c r="E12" s="882">
        <f>'4_Ul. Podhájí'!H111</f>
        <v>0</v>
      </c>
      <c r="F12" s="883" t="s">
        <v>46</v>
      </c>
      <c r="G12" s="883" t="s">
        <v>46</v>
      </c>
      <c r="H12" s="885">
        <f t="shared" ref="H12:I14" si="0">D12</f>
        <v>0</v>
      </c>
      <c r="I12" s="886">
        <f t="shared" si="0"/>
        <v>0</v>
      </c>
      <c r="J12" s="887">
        <v>6.5299999999999997E-2</v>
      </c>
      <c r="K12" s="888">
        <f>('4_Ul. Podhájí'!H101)*1.21</f>
        <v>0</v>
      </c>
      <c r="L12" s="889">
        <v>0</v>
      </c>
      <c r="M12" s="889">
        <v>0</v>
      </c>
    </row>
    <row r="13" spans="1:14">
      <c r="A13" s="133" t="s">
        <v>448</v>
      </c>
      <c r="B13" s="880" t="s">
        <v>46</v>
      </c>
      <c r="C13" s="880" t="s">
        <v>46</v>
      </c>
      <c r="D13" s="881">
        <f>'5_Babí louka'!H121</f>
        <v>0</v>
      </c>
      <c r="E13" s="882">
        <f>'5_Babí louka'!H123</f>
        <v>0</v>
      </c>
      <c r="F13" s="883" t="s">
        <v>46</v>
      </c>
      <c r="G13" s="883" t="s">
        <v>46</v>
      </c>
      <c r="H13" s="885">
        <f t="shared" si="0"/>
        <v>0</v>
      </c>
      <c r="I13" s="886">
        <f t="shared" si="0"/>
        <v>0</v>
      </c>
      <c r="J13" s="887">
        <v>0.49199999999999999</v>
      </c>
      <c r="K13" s="888">
        <f>('5_Babí louka'!H112)*1.21</f>
        <v>0</v>
      </c>
      <c r="L13" s="889">
        <v>0</v>
      </c>
      <c r="M13" s="889">
        <v>0</v>
      </c>
    </row>
    <row r="14" spans="1:14" ht="15" customHeight="1">
      <c r="A14" s="133" t="s">
        <v>754</v>
      </c>
      <c r="B14" s="880">
        <f>'6_Stará Těšovská'!H108</f>
        <v>0</v>
      </c>
      <c r="C14" s="880">
        <f>'6_Stará Těšovská'!H110</f>
        <v>0</v>
      </c>
      <c r="D14" s="923">
        <f>B14+B15</f>
        <v>0</v>
      </c>
      <c r="E14" s="924">
        <f>C14+C15</f>
        <v>0</v>
      </c>
      <c r="F14" s="925" t="s">
        <v>46</v>
      </c>
      <c r="G14" s="926" t="s">
        <v>46</v>
      </c>
      <c r="H14" s="927">
        <f t="shared" si="0"/>
        <v>0</v>
      </c>
      <c r="I14" s="928">
        <f t="shared" si="0"/>
        <v>0</v>
      </c>
      <c r="J14" s="929">
        <v>7.4999999999999997E-3</v>
      </c>
      <c r="K14" s="930">
        <f>('6_Stará Těšovská'!H99)*1.21</f>
        <v>0</v>
      </c>
      <c r="L14" s="931">
        <v>0</v>
      </c>
      <c r="M14" s="931">
        <v>0</v>
      </c>
    </row>
    <row r="15" spans="1:14" ht="15" customHeight="1">
      <c r="A15" s="133" t="s">
        <v>755</v>
      </c>
      <c r="B15" s="880">
        <f>ODS!G47</f>
        <v>0</v>
      </c>
      <c r="C15" s="880">
        <f>ODS!G49</f>
        <v>0</v>
      </c>
      <c r="D15" s="923"/>
      <c r="E15" s="924"/>
      <c r="F15" s="925"/>
      <c r="G15" s="926"/>
      <c r="H15" s="927"/>
      <c r="I15" s="928"/>
      <c r="J15" s="929"/>
      <c r="K15" s="930"/>
      <c r="L15" s="931"/>
      <c r="M15" s="931"/>
    </row>
    <row r="16" spans="1:14">
      <c r="A16" s="133" t="s">
        <v>491</v>
      </c>
      <c r="B16" s="880" t="s">
        <v>46</v>
      </c>
      <c r="C16" s="880" t="s">
        <v>46</v>
      </c>
      <c r="D16" s="881">
        <f>'7_Splav'!H94+'7_Splav'!H99</f>
        <v>0</v>
      </c>
      <c r="E16" s="882">
        <f>'7_Splav'!H96+'7_Splav'!H101</f>
        <v>0</v>
      </c>
      <c r="F16" s="883">
        <f>'7_Splav'!H105</f>
        <v>0</v>
      </c>
      <c r="G16" s="884">
        <f>'7_Splav'!H107</f>
        <v>0</v>
      </c>
      <c r="H16" s="885">
        <f>D16+F16</f>
        <v>0</v>
      </c>
      <c r="I16" s="886">
        <f>E16+G16</f>
        <v>0</v>
      </c>
      <c r="J16" s="887">
        <v>0.1263</v>
      </c>
      <c r="K16" s="888">
        <f>('7_Splav'!H60)*1.21</f>
        <v>0</v>
      </c>
      <c r="L16" s="889">
        <f>('7_Splav'!H80)*1.21</f>
        <v>0</v>
      </c>
      <c r="M16" s="889">
        <f>('7_Splav'!H86)*1.21</f>
        <v>0</v>
      </c>
      <c r="N16" s="212"/>
    </row>
    <row r="17" spans="1:1025" ht="15" customHeight="1">
      <c r="A17" s="133" t="s">
        <v>756</v>
      </c>
      <c r="B17" s="880">
        <f>'8_Ulice Široká'!H72</f>
        <v>0</v>
      </c>
      <c r="C17" s="880">
        <f>'8_Ulice Široká'!H74</f>
        <v>0</v>
      </c>
      <c r="D17" s="932">
        <f>B17+B18+B19</f>
        <v>0</v>
      </c>
      <c r="E17" s="935">
        <f>C17+C18+C19</f>
        <v>0</v>
      </c>
      <c r="F17" s="938" t="s">
        <v>46</v>
      </c>
      <c r="G17" s="941" t="s">
        <v>46</v>
      </c>
      <c r="H17" s="944">
        <f>D17</f>
        <v>0</v>
      </c>
      <c r="I17" s="947">
        <f>E17</f>
        <v>0</v>
      </c>
      <c r="J17" s="950">
        <v>0.30230000000000001</v>
      </c>
      <c r="K17" s="953">
        <f>('8_Ulice Široká'!H64)/2*1.21</f>
        <v>0</v>
      </c>
      <c r="L17" s="956">
        <v>0</v>
      </c>
      <c r="M17" s="956">
        <v>0</v>
      </c>
    </row>
    <row r="18" spans="1:1025" ht="15" customHeight="1">
      <c r="A18" s="133" t="s">
        <v>757</v>
      </c>
      <c r="B18" s="880">
        <f>ODS!G81</f>
        <v>0</v>
      </c>
      <c r="C18" s="880">
        <f>ODS!G83</f>
        <v>0</v>
      </c>
      <c r="D18" s="933"/>
      <c r="E18" s="936"/>
      <c r="F18" s="939"/>
      <c r="G18" s="942"/>
      <c r="H18" s="945"/>
      <c r="I18" s="948"/>
      <c r="J18" s="951"/>
      <c r="K18" s="954"/>
      <c r="L18" s="957"/>
      <c r="M18" s="957"/>
    </row>
    <row r="19" spans="1:1025" s="534" customFormat="1" ht="15" customHeight="1">
      <c r="A19" s="298" t="s">
        <v>765</v>
      </c>
      <c r="B19" s="880">
        <f>ODS!G90</f>
        <v>0</v>
      </c>
      <c r="C19" s="880">
        <f>ODS!G92</f>
        <v>0</v>
      </c>
      <c r="D19" s="934"/>
      <c r="E19" s="937"/>
      <c r="F19" s="940"/>
      <c r="G19" s="943"/>
      <c r="H19" s="946"/>
      <c r="I19" s="949"/>
      <c r="J19" s="952"/>
      <c r="K19" s="955"/>
      <c r="L19" s="958"/>
      <c r="M19" s="958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  <c r="IR19" s="64"/>
      <c r="IS19" s="64"/>
      <c r="IT19" s="64"/>
      <c r="IU19" s="64"/>
      <c r="IV19" s="64"/>
      <c r="IW19" s="64"/>
      <c r="IX19" s="64"/>
      <c r="IY19" s="64"/>
      <c r="IZ19" s="64"/>
      <c r="JA19" s="64"/>
      <c r="JB19" s="64"/>
      <c r="JC19" s="64"/>
      <c r="JD19" s="64"/>
      <c r="JE19" s="64"/>
      <c r="JF19" s="64"/>
      <c r="JG19" s="64"/>
      <c r="JH19" s="64"/>
      <c r="JI19" s="64"/>
      <c r="JJ19" s="64"/>
      <c r="JK19" s="64"/>
      <c r="JL19" s="64"/>
      <c r="JM19" s="64"/>
      <c r="JN19" s="64"/>
      <c r="JO19" s="64"/>
      <c r="JP19" s="64"/>
      <c r="JQ19" s="64"/>
      <c r="JR19" s="64"/>
      <c r="JS19" s="64"/>
      <c r="JT19" s="64"/>
      <c r="JU19" s="64"/>
      <c r="JV19" s="64"/>
      <c r="JW19" s="64"/>
      <c r="JX19" s="64"/>
      <c r="JY19" s="64"/>
      <c r="JZ19" s="64"/>
      <c r="KA19" s="64"/>
      <c r="KB19" s="64"/>
      <c r="KC19" s="64"/>
      <c r="KD19" s="64"/>
      <c r="KE19" s="64"/>
      <c r="KF19" s="64"/>
      <c r="KG19" s="64"/>
      <c r="KH19" s="64"/>
      <c r="KI19" s="64"/>
      <c r="KJ19" s="64"/>
      <c r="KK19" s="64"/>
      <c r="KL19" s="64"/>
      <c r="KM19" s="64"/>
      <c r="KN19" s="64"/>
      <c r="KO19" s="64"/>
      <c r="KP19" s="64"/>
      <c r="KQ19" s="64"/>
      <c r="KR19" s="64"/>
      <c r="KS19" s="64"/>
      <c r="KT19" s="64"/>
      <c r="KU19" s="64"/>
      <c r="KV19" s="64"/>
      <c r="KW19" s="64"/>
      <c r="KX19" s="64"/>
      <c r="KY19" s="64"/>
      <c r="KZ19" s="64"/>
      <c r="LA19" s="64"/>
      <c r="LB19" s="64"/>
      <c r="LC19" s="64"/>
      <c r="LD19" s="64"/>
      <c r="LE19" s="64"/>
      <c r="LF19" s="64"/>
      <c r="LG19" s="64"/>
      <c r="LH19" s="64"/>
      <c r="LI19" s="64"/>
      <c r="LJ19" s="64"/>
      <c r="LK19" s="64"/>
      <c r="LL19" s="64"/>
      <c r="LM19" s="64"/>
      <c r="LN19" s="64"/>
      <c r="LO19" s="64"/>
      <c r="LP19" s="64"/>
      <c r="LQ19" s="64"/>
      <c r="LR19" s="64"/>
      <c r="LS19" s="64"/>
      <c r="LT19" s="64"/>
      <c r="LU19" s="64"/>
      <c r="LV19" s="64"/>
      <c r="LW19" s="64"/>
      <c r="LX19" s="64"/>
      <c r="LY19" s="64"/>
      <c r="LZ19" s="64"/>
      <c r="MA19" s="64"/>
      <c r="MB19" s="64"/>
      <c r="MC19" s="64"/>
      <c r="MD19" s="64"/>
      <c r="ME19" s="64"/>
      <c r="MF19" s="64"/>
      <c r="MG19" s="64"/>
      <c r="MH19" s="64"/>
      <c r="MI19" s="64"/>
      <c r="MJ19" s="64"/>
      <c r="MK19" s="64"/>
      <c r="ML19" s="64"/>
      <c r="MM19" s="64"/>
      <c r="MN19" s="64"/>
      <c r="MO19" s="64"/>
      <c r="MP19" s="64"/>
      <c r="MQ19" s="64"/>
      <c r="MR19" s="64"/>
      <c r="MS19" s="64"/>
      <c r="MT19" s="64"/>
      <c r="MU19" s="64"/>
      <c r="MV19" s="64"/>
      <c r="MW19" s="64"/>
      <c r="MX19" s="64"/>
      <c r="MY19" s="64"/>
      <c r="MZ19" s="64"/>
      <c r="NA19" s="64"/>
      <c r="NB19" s="64"/>
      <c r="NC19" s="64"/>
      <c r="ND19" s="64"/>
      <c r="NE19" s="64"/>
      <c r="NF19" s="64"/>
      <c r="NG19" s="64"/>
      <c r="NH19" s="64"/>
      <c r="NI19" s="64"/>
      <c r="NJ19" s="64"/>
      <c r="NK19" s="64"/>
      <c r="NL19" s="64"/>
      <c r="NM19" s="64"/>
      <c r="NN19" s="64"/>
      <c r="NO19" s="64"/>
      <c r="NP19" s="64"/>
      <c r="NQ19" s="64"/>
      <c r="NR19" s="64"/>
      <c r="NS19" s="64"/>
      <c r="NT19" s="64"/>
      <c r="NU19" s="64"/>
      <c r="NV19" s="64"/>
      <c r="NW19" s="64"/>
      <c r="NX19" s="64"/>
      <c r="NY19" s="64"/>
      <c r="NZ19" s="64"/>
      <c r="OA19" s="64"/>
      <c r="OB19" s="64"/>
      <c r="OC19" s="64"/>
      <c r="OD19" s="64"/>
      <c r="OE19" s="64"/>
      <c r="OF19" s="64"/>
      <c r="OG19" s="64"/>
      <c r="OH19" s="64"/>
      <c r="OI19" s="64"/>
      <c r="OJ19" s="64"/>
      <c r="OK19" s="64"/>
      <c r="OL19" s="64"/>
      <c r="OM19" s="64"/>
      <c r="ON19" s="64"/>
      <c r="OO19" s="64"/>
      <c r="OP19" s="64"/>
      <c r="OQ19" s="64"/>
      <c r="OR19" s="64"/>
      <c r="OS19" s="64"/>
      <c r="OT19" s="64"/>
      <c r="OU19" s="64"/>
      <c r="OV19" s="64"/>
      <c r="OW19" s="64"/>
      <c r="OX19" s="64"/>
      <c r="OY19" s="64"/>
      <c r="OZ19" s="64"/>
      <c r="PA19" s="64"/>
      <c r="PB19" s="64"/>
      <c r="PC19" s="64"/>
      <c r="PD19" s="64"/>
      <c r="PE19" s="64"/>
      <c r="PF19" s="64"/>
      <c r="PG19" s="64"/>
      <c r="PH19" s="64"/>
      <c r="PI19" s="64"/>
      <c r="PJ19" s="64"/>
      <c r="PK19" s="64"/>
      <c r="PL19" s="64"/>
      <c r="PM19" s="64"/>
      <c r="PN19" s="64"/>
      <c r="PO19" s="64"/>
      <c r="PP19" s="64"/>
      <c r="PQ19" s="64"/>
      <c r="PR19" s="64"/>
      <c r="PS19" s="64"/>
      <c r="PT19" s="64"/>
      <c r="PU19" s="64"/>
      <c r="PV19" s="64"/>
      <c r="PW19" s="64"/>
      <c r="PX19" s="64"/>
      <c r="PY19" s="64"/>
      <c r="PZ19" s="64"/>
      <c r="QA19" s="64"/>
      <c r="QB19" s="64"/>
      <c r="QC19" s="64"/>
      <c r="QD19" s="64"/>
      <c r="QE19" s="64"/>
      <c r="QF19" s="64"/>
      <c r="QG19" s="64"/>
      <c r="QH19" s="64"/>
      <c r="QI19" s="64"/>
      <c r="QJ19" s="64"/>
      <c r="QK19" s="64"/>
      <c r="QL19" s="64"/>
      <c r="QM19" s="64"/>
      <c r="QN19" s="64"/>
      <c r="QO19" s="64"/>
      <c r="QP19" s="64"/>
      <c r="QQ19" s="64"/>
      <c r="QR19" s="64"/>
      <c r="QS19" s="64"/>
      <c r="QT19" s="64"/>
      <c r="QU19" s="64"/>
      <c r="QV19" s="64"/>
      <c r="QW19" s="64"/>
      <c r="QX19" s="64"/>
      <c r="QY19" s="64"/>
      <c r="QZ19" s="64"/>
      <c r="RA19" s="64"/>
      <c r="RB19" s="64"/>
      <c r="RC19" s="64"/>
      <c r="RD19" s="64"/>
      <c r="RE19" s="64"/>
      <c r="RF19" s="64"/>
      <c r="RG19" s="64"/>
      <c r="RH19" s="64"/>
      <c r="RI19" s="64"/>
      <c r="RJ19" s="64"/>
      <c r="RK19" s="64"/>
      <c r="RL19" s="64"/>
      <c r="RM19" s="64"/>
      <c r="RN19" s="64"/>
      <c r="RO19" s="64"/>
      <c r="RP19" s="64"/>
      <c r="RQ19" s="64"/>
      <c r="RR19" s="64"/>
      <c r="RS19" s="64"/>
      <c r="RT19" s="64"/>
      <c r="RU19" s="64"/>
      <c r="RV19" s="64"/>
      <c r="RW19" s="64"/>
      <c r="RX19" s="64"/>
      <c r="RY19" s="64"/>
      <c r="RZ19" s="64"/>
      <c r="SA19" s="64"/>
      <c r="SB19" s="64"/>
      <c r="SC19" s="64"/>
      <c r="SD19" s="64"/>
      <c r="SE19" s="64"/>
      <c r="SF19" s="64"/>
      <c r="SG19" s="64"/>
      <c r="SH19" s="64"/>
      <c r="SI19" s="64"/>
      <c r="SJ19" s="64"/>
      <c r="SK19" s="64"/>
      <c r="SL19" s="64"/>
      <c r="SM19" s="64"/>
      <c r="SN19" s="64"/>
      <c r="SO19" s="64"/>
      <c r="SP19" s="64"/>
      <c r="SQ19" s="64"/>
      <c r="SR19" s="64"/>
      <c r="SS19" s="64"/>
      <c r="ST19" s="64"/>
      <c r="SU19" s="64"/>
      <c r="SV19" s="64"/>
      <c r="SW19" s="64"/>
      <c r="SX19" s="64"/>
      <c r="SY19" s="64"/>
      <c r="SZ19" s="64"/>
      <c r="TA19" s="64"/>
      <c r="TB19" s="64"/>
      <c r="TC19" s="64"/>
      <c r="TD19" s="64"/>
      <c r="TE19" s="64"/>
      <c r="TF19" s="64"/>
      <c r="TG19" s="64"/>
      <c r="TH19" s="64"/>
      <c r="TI19" s="64"/>
      <c r="TJ19" s="64"/>
      <c r="TK19" s="64"/>
      <c r="TL19" s="64"/>
      <c r="TM19" s="64"/>
      <c r="TN19" s="64"/>
      <c r="TO19" s="64"/>
      <c r="TP19" s="64"/>
      <c r="TQ19" s="64"/>
      <c r="TR19" s="64"/>
      <c r="TS19" s="64"/>
      <c r="TT19" s="64"/>
      <c r="TU19" s="64"/>
      <c r="TV19" s="64"/>
      <c r="TW19" s="64"/>
      <c r="TX19" s="64"/>
      <c r="TY19" s="64"/>
      <c r="TZ19" s="64"/>
      <c r="UA19" s="64"/>
      <c r="UB19" s="64"/>
      <c r="UC19" s="64"/>
      <c r="UD19" s="64"/>
      <c r="UE19" s="64"/>
      <c r="UF19" s="64"/>
      <c r="UG19" s="64"/>
      <c r="UH19" s="64"/>
      <c r="UI19" s="64"/>
      <c r="UJ19" s="64"/>
      <c r="UK19" s="64"/>
      <c r="UL19" s="64"/>
      <c r="UM19" s="64"/>
      <c r="UN19" s="64"/>
      <c r="UO19" s="64"/>
      <c r="UP19" s="64"/>
      <c r="UQ19" s="64"/>
      <c r="UR19" s="64"/>
      <c r="US19" s="64"/>
      <c r="UT19" s="64"/>
      <c r="UU19" s="64"/>
      <c r="UV19" s="64"/>
      <c r="UW19" s="64"/>
      <c r="UX19" s="64"/>
      <c r="UY19" s="64"/>
      <c r="UZ19" s="64"/>
      <c r="VA19" s="64"/>
      <c r="VB19" s="64"/>
      <c r="VC19" s="64"/>
      <c r="VD19" s="64"/>
      <c r="VE19" s="64"/>
      <c r="VF19" s="64"/>
      <c r="VG19" s="64"/>
      <c r="VH19" s="64"/>
      <c r="VI19" s="64"/>
      <c r="VJ19" s="64"/>
      <c r="VK19" s="64"/>
      <c r="VL19" s="64"/>
      <c r="VM19" s="64"/>
      <c r="VN19" s="64"/>
      <c r="VO19" s="64"/>
      <c r="VP19" s="64"/>
      <c r="VQ19" s="64"/>
      <c r="VR19" s="64"/>
      <c r="VS19" s="64"/>
      <c r="VT19" s="64"/>
      <c r="VU19" s="64"/>
      <c r="VV19" s="64"/>
      <c r="VW19" s="64"/>
      <c r="VX19" s="64"/>
      <c r="VY19" s="64"/>
      <c r="VZ19" s="64"/>
      <c r="WA19" s="64"/>
      <c r="WB19" s="64"/>
      <c r="WC19" s="64"/>
      <c r="WD19" s="64"/>
      <c r="WE19" s="64"/>
      <c r="WF19" s="64"/>
      <c r="WG19" s="64"/>
      <c r="WH19" s="64"/>
      <c r="WI19" s="64"/>
      <c r="WJ19" s="64"/>
      <c r="WK19" s="64"/>
      <c r="WL19" s="64"/>
      <c r="WM19" s="64"/>
      <c r="WN19" s="64"/>
      <c r="WO19" s="64"/>
      <c r="WP19" s="64"/>
      <c r="WQ19" s="64"/>
      <c r="WR19" s="64"/>
      <c r="WS19" s="64"/>
      <c r="WT19" s="64"/>
      <c r="WU19" s="64"/>
      <c r="WV19" s="64"/>
      <c r="WW19" s="64"/>
      <c r="WX19" s="64"/>
      <c r="WY19" s="64"/>
      <c r="WZ19" s="64"/>
      <c r="XA19" s="64"/>
      <c r="XB19" s="64"/>
      <c r="XC19" s="64"/>
      <c r="XD19" s="64"/>
      <c r="XE19" s="64"/>
      <c r="XF19" s="64"/>
      <c r="XG19" s="64"/>
      <c r="XH19" s="64"/>
      <c r="XI19" s="64"/>
      <c r="XJ19" s="64"/>
      <c r="XK19" s="64"/>
      <c r="XL19" s="64"/>
      <c r="XM19" s="64"/>
      <c r="XN19" s="64"/>
      <c r="XO19" s="64"/>
      <c r="XP19" s="64"/>
      <c r="XQ19" s="64"/>
      <c r="XR19" s="64"/>
      <c r="XS19" s="64"/>
      <c r="XT19" s="64"/>
      <c r="XU19" s="64"/>
      <c r="XV19" s="64"/>
      <c r="XW19" s="64"/>
      <c r="XX19" s="64"/>
      <c r="XY19" s="64"/>
      <c r="XZ19" s="64"/>
      <c r="YA19" s="64"/>
      <c r="YB19" s="64"/>
      <c r="YC19" s="64"/>
      <c r="YD19" s="64"/>
      <c r="YE19" s="64"/>
      <c r="YF19" s="64"/>
      <c r="YG19" s="64"/>
      <c r="YH19" s="64"/>
      <c r="YI19" s="64"/>
      <c r="YJ19" s="64"/>
      <c r="YK19" s="64"/>
      <c r="YL19" s="64"/>
      <c r="YM19" s="64"/>
      <c r="YN19" s="64"/>
      <c r="YO19" s="64"/>
      <c r="YP19" s="64"/>
      <c r="YQ19" s="64"/>
      <c r="YR19" s="64"/>
      <c r="YS19" s="64"/>
      <c r="YT19" s="64"/>
      <c r="YU19" s="64"/>
      <c r="YV19" s="64"/>
      <c r="YW19" s="64"/>
      <c r="YX19" s="64"/>
      <c r="YY19" s="64"/>
      <c r="YZ19" s="64"/>
      <c r="ZA19" s="64"/>
      <c r="ZB19" s="64"/>
      <c r="ZC19" s="64"/>
      <c r="ZD19" s="64"/>
      <c r="ZE19" s="64"/>
      <c r="ZF19" s="64"/>
      <c r="ZG19" s="64"/>
      <c r="ZH19" s="64"/>
      <c r="ZI19" s="64"/>
      <c r="ZJ19" s="64"/>
      <c r="ZK19" s="64"/>
      <c r="ZL19" s="64"/>
      <c r="ZM19" s="64"/>
      <c r="ZN19" s="64"/>
      <c r="ZO19" s="64"/>
      <c r="ZP19" s="64"/>
      <c r="ZQ19" s="64"/>
      <c r="ZR19" s="64"/>
      <c r="ZS19" s="64"/>
      <c r="ZT19" s="64"/>
      <c r="ZU19" s="64"/>
      <c r="ZV19" s="64"/>
      <c r="ZW19" s="64"/>
      <c r="ZX19" s="64"/>
      <c r="ZY19" s="64"/>
      <c r="ZZ19" s="64"/>
      <c r="AAA19" s="64"/>
      <c r="AAB19" s="64"/>
      <c r="AAC19" s="64"/>
      <c r="AAD19" s="64"/>
      <c r="AAE19" s="64"/>
      <c r="AAF19" s="64"/>
      <c r="AAG19" s="64"/>
      <c r="AAH19" s="64"/>
      <c r="AAI19" s="64"/>
      <c r="AAJ19" s="64"/>
      <c r="AAK19" s="64"/>
      <c r="AAL19" s="64"/>
      <c r="AAM19" s="64"/>
      <c r="AAN19" s="64"/>
      <c r="AAO19" s="64"/>
      <c r="AAP19" s="64"/>
      <c r="AAQ19" s="64"/>
      <c r="AAR19" s="64"/>
      <c r="AAS19" s="64"/>
      <c r="AAT19" s="64"/>
      <c r="AAU19" s="64"/>
      <c r="AAV19" s="64"/>
      <c r="AAW19" s="64"/>
      <c r="AAX19" s="64"/>
      <c r="AAY19" s="64"/>
      <c r="AAZ19" s="64"/>
      <c r="ABA19" s="64"/>
      <c r="ABB19" s="64"/>
      <c r="ABC19" s="64"/>
      <c r="ABD19" s="64"/>
      <c r="ABE19" s="64"/>
      <c r="ABF19" s="64"/>
      <c r="ABG19" s="64"/>
      <c r="ABH19" s="64"/>
      <c r="ABI19" s="64"/>
      <c r="ABJ19" s="64"/>
      <c r="ABK19" s="64"/>
      <c r="ABL19" s="64"/>
      <c r="ABM19" s="64"/>
      <c r="ABN19" s="64"/>
      <c r="ABO19" s="64"/>
      <c r="ABP19" s="64"/>
      <c r="ABQ19" s="64"/>
      <c r="ABR19" s="64"/>
      <c r="ABS19" s="64"/>
      <c r="ABT19" s="64"/>
      <c r="ABU19" s="64"/>
      <c r="ABV19" s="64"/>
      <c r="ABW19" s="64"/>
      <c r="ABX19" s="64"/>
      <c r="ABY19" s="64"/>
      <c r="ABZ19" s="64"/>
      <c r="ACA19" s="64"/>
      <c r="ACB19" s="64"/>
      <c r="ACC19" s="64"/>
      <c r="ACD19" s="64"/>
      <c r="ACE19" s="64"/>
      <c r="ACF19" s="64"/>
      <c r="ACG19" s="64"/>
      <c r="ACH19" s="64"/>
      <c r="ACI19" s="64"/>
      <c r="ACJ19" s="64"/>
      <c r="ACK19" s="64"/>
      <c r="ACL19" s="64"/>
      <c r="ACM19" s="64"/>
      <c r="ACN19" s="64"/>
      <c r="ACO19" s="64"/>
      <c r="ACP19" s="64"/>
      <c r="ACQ19" s="64"/>
      <c r="ACR19" s="64"/>
      <c r="ACS19" s="64"/>
      <c r="ACT19" s="64"/>
      <c r="ACU19" s="64"/>
      <c r="ACV19" s="64"/>
      <c r="ACW19" s="64"/>
      <c r="ACX19" s="64"/>
      <c r="ACY19" s="64"/>
      <c r="ACZ19" s="64"/>
      <c r="ADA19" s="64"/>
      <c r="ADB19" s="64"/>
      <c r="ADC19" s="64"/>
      <c r="ADD19" s="64"/>
      <c r="ADE19" s="64"/>
      <c r="ADF19" s="64"/>
      <c r="ADG19" s="64"/>
      <c r="ADH19" s="64"/>
      <c r="ADI19" s="64"/>
      <c r="ADJ19" s="64"/>
      <c r="ADK19" s="64"/>
      <c r="ADL19" s="64"/>
      <c r="ADM19" s="64"/>
      <c r="ADN19" s="64"/>
      <c r="ADO19" s="64"/>
      <c r="ADP19" s="64"/>
      <c r="ADQ19" s="64"/>
      <c r="ADR19" s="64"/>
      <c r="ADS19" s="64"/>
      <c r="ADT19" s="64"/>
      <c r="ADU19" s="64"/>
      <c r="ADV19" s="64"/>
      <c r="ADW19" s="64"/>
      <c r="ADX19" s="64"/>
      <c r="ADY19" s="64"/>
      <c r="ADZ19" s="64"/>
      <c r="AEA19" s="64"/>
      <c r="AEB19" s="64"/>
      <c r="AEC19" s="64"/>
      <c r="AED19" s="64"/>
      <c r="AEE19" s="64"/>
      <c r="AEF19" s="64"/>
      <c r="AEG19" s="64"/>
      <c r="AEH19" s="64"/>
      <c r="AEI19" s="64"/>
      <c r="AEJ19" s="64"/>
      <c r="AEK19" s="64"/>
      <c r="AEL19" s="64"/>
      <c r="AEM19" s="64"/>
      <c r="AEN19" s="64"/>
      <c r="AEO19" s="64"/>
      <c r="AEP19" s="64"/>
      <c r="AEQ19" s="64"/>
      <c r="AER19" s="64"/>
      <c r="AES19" s="64"/>
      <c r="AET19" s="64"/>
      <c r="AEU19" s="64"/>
      <c r="AEV19" s="64"/>
      <c r="AEW19" s="64"/>
      <c r="AEX19" s="64"/>
      <c r="AEY19" s="64"/>
      <c r="AEZ19" s="64"/>
      <c r="AFA19" s="64"/>
      <c r="AFB19" s="64"/>
      <c r="AFC19" s="64"/>
      <c r="AFD19" s="64"/>
      <c r="AFE19" s="64"/>
      <c r="AFF19" s="64"/>
      <c r="AFG19" s="64"/>
      <c r="AFH19" s="64"/>
      <c r="AFI19" s="64"/>
      <c r="AFJ19" s="64"/>
      <c r="AFK19" s="64"/>
      <c r="AFL19" s="64"/>
      <c r="AFM19" s="64"/>
      <c r="AFN19" s="64"/>
      <c r="AFO19" s="64"/>
      <c r="AFP19" s="64"/>
      <c r="AFQ19" s="64"/>
      <c r="AFR19" s="64"/>
      <c r="AFS19" s="64"/>
      <c r="AFT19" s="64"/>
      <c r="AFU19" s="64"/>
      <c r="AFV19" s="64"/>
      <c r="AFW19" s="64"/>
      <c r="AFX19" s="64"/>
      <c r="AFY19" s="64"/>
      <c r="AFZ19" s="64"/>
      <c r="AGA19" s="64"/>
      <c r="AGB19" s="64"/>
      <c r="AGC19" s="64"/>
      <c r="AGD19" s="64"/>
      <c r="AGE19" s="64"/>
      <c r="AGF19" s="64"/>
      <c r="AGG19" s="64"/>
      <c r="AGH19" s="64"/>
      <c r="AGI19" s="64"/>
      <c r="AGJ19" s="64"/>
      <c r="AGK19" s="64"/>
      <c r="AGL19" s="64"/>
      <c r="AGM19" s="64"/>
      <c r="AGN19" s="64"/>
      <c r="AGO19" s="64"/>
      <c r="AGP19" s="64"/>
      <c r="AGQ19" s="64"/>
      <c r="AGR19" s="64"/>
      <c r="AGS19" s="64"/>
      <c r="AGT19" s="64"/>
      <c r="AGU19" s="64"/>
      <c r="AGV19" s="64"/>
      <c r="AGW19" s="64"/>
      <c r="AGX19" s="64"/>
      <c r="AGY19" s="64"/>
      <c r="AGZ19" s="64"/>
      <c r="AHA19" s="64"/>
      <c r="AHB19" s="64"/>
      <c r="AHC19" s="64"/>
      <c r="AHD19" s="64"/>
      <c r="AHE19" s="64"/>
      <c r="AHF19" s="64"/>
      <c r="AHG19" s="64"/>
      <c r="AHH19" s="64"/>
      <c r="AHI19" s="64"/>
      <c r="AHJ19" s="64"/>
      <c r="AHK19" s="64"/>
      <c r="AHL19" s="64"/>
      <c r="AHM19" s="64"/>
      <c r="AHN19" s="64"/>
      <c r="AHO19" s="64"/>
      <c r="AHP19" s="64"/>
      <c r="AHQ19" s="64"/>
      <c r="AHR19" s="64"/>
      <c r="AHS19" s="64"/>
      <c r="AHT19" s="64"/>
      <c r="AHU19" s="64"/>
      <c r="AHV19" s="64"/>
      <c r="AHW19" s="64"/>
      <c r="AHX19" s="64"/>
      <c r="AHY19" s="64"/>
      <c r="AHZ19" s="64"/>
      <c r="AIA19" s="64"/>
      <c r="AIB19" s="64"/>
      <c r="AIC19" s="64"/>
      <c r="AID19" s="64"/>
      <c r="AIE19" s="64"/>
      <c r="AIF19" s="64"/>
      <c r="AIG19" s="64"/>
      <c r="AIH19" s="64"/>
      <c r="AII19" s="64"/>
      <c r="AIJ19" s="64"/>
      <c r="AIK19" s="64"/>
      <c r="AIL19" s="64"/>
      <c r="AIM19" s="64"/>
      <c r="AIN19" s="64"/>
      <c r="AIO19" s="64"/>
      <c r="AIP19" s="64"/>
      <c r="AIQ19" s="64"/>
      <c r="AIR19" s="64"/>
      <c r="AIS19" s="64"/>
      <c r="AIT19" s="64"/>
      <c r="AIU19" s="64"/>
      <c r="AIV19" s="64"/>
      <c r="AIW19" s="64"/>
      <c r="AIX19" s="64"/>
      <c r="AIY19" s="64"/>
      <c r="AIZ19" s="64"/>
      <c r="AJA19" s="64"/>
      <c r="AJB19" s="64"/>
      <c r="AJC19" s="64"/>
      <c r="AJD19" s="64"/>
      <c r="AJE19" s="64"/>
      <c r="AJF19" s="64"/>
      <c r="AJG19" s="64"/>
      <c r="AJH19" s="64"/>
      <c r="AJI19" s="64"/>
      <c r="AJJ19" s="64"/>
      <c r="AJK19" s="64"/>
      <c r="AJL19" s="64"/>
      <c r="AJM19" s="64"/>
      <c r="AJN19" s="64"/>
      <c r="AJO19" s="64"/>
      <c r="AJP19" s="64"/>
      <c r="AJQ19" s="64"/>
      <c r="AJR19" s="64"/>
      <c r="AJS19" s="64"/>
      <c r="AJT19" s="64"/>
      <c r="AJU19" s="64"/>
      <c r="AJV19" s="64"/>
      <c r="AJW19" s="64"/>
      <c r="AJX19" s="64"/>
      <c r="AJY19" s="64"/>
      <c r="AJZ19" s="64"/>
      <c r="AKA19" s="64"/>
      <c r="AKB19" s="64"/>
      <c r="AKC19" s="64"/>
      <c r="AKD19" s="64"/>
      <c r="AKE19" s="64"/>
      <c r="AKF19" s="64"/>
      <c r="AKG19" s="64"/>
      <c r="AKH19" s="64"/>
      <c r="AKI19" s="64"/>
      <c r="AKJ19" s="64"/>
      <c r="AKK19" s="64"/>
      <c r="AKL19" s="64"/>
      <c r="AKM19" s="64"/>
      <c r="AKN19" s="64"/>
      <c r="AKO19" s="64"/>
      <c r="AKP19" s="64"/>
      <c r="AKQ19" s="64"/>
      <c r="AKR19" s="64"/>
      <c r="AKS19" s="64"/>
      <c r="AKT19" s="64"/>
      <c r="AKU19" s="64"/>
      <c r="AKV19" s="64"/>
      <c r="AKW19" s="64"/>
      <c r="AKX19" s="64"/>
      <c r="AKY19" s="64"/>
      <c r="AKZ19" s="64"/>
      <c r="ALA19" s="64"/>
      <c r="ALB19" s="64"/>
      <c r="ALC19" s="64"/>
      <c r="ALD19" s="64"/>
      <c r="ALE19" s="64"/>
      <c r="ALF19" s="64"/>
      <c r="ALG19" s="64"/>
      <c r="ALH19" s="64"/>
      <c r="ALI19" s="64"/>
      <c r="ALJ19" s="64"/>
      <c r="ALK19" s="64"/>
      <c r="ALL19" s="64"/>
      <c r="ALM19" s="64"/>
      <c r="ALN19" s="64"/>
      <c r="ALO19" s="64"/>
      <c r="ALP19" s="64"/>
      <c r="ALQ19" s="64"/>
      <c r="ALR19" s="64"/>
      <c r="ALS19" s="64"/>
      <c r="ALT19" s="64"/>
      <c r="ALU19" s="64"/>
      <c r="ALV19" s="64"/>
      <c r="ALW19" s="64"/>
      <c r="ALX19" s="64"/>
      <c r="ALY19" s="64"/>
      <c r="ALZ19" s="64"/>
      <c r="AMA19" s="64"/>
      <c r="AMB19" s="64"/>
      <c r="AMC19" s="64"/>
      <c r="AMD19" s="64"/>
      <c r="AME19" s="64"/>
      <c r="AMF19" s="64"/>
      <c r="AMG19" s="64"/>
      <c r="AMH19" s="64"/>
      <c r="AMI19" s="64"/>
      <c r="AMJ19" s="64"/>
      <c r="AMK19" s="64"/>
    </row>
    <row r="20" spans="1:1025">
      <c r="A20" s="133" t="s">
        <v>758</v>
      </c>
      <c r="B20" s="880">
        <f>'10_Močidla'!H123</f>
        <v>0</v>
      </c>
      <c r="C20" s="880">
        <f>'10_Močidla'!H125</f>
        <v>0</v>
      </c>
      <c r="D20" s="923">
        <f>B20+B21+B22</f>
        <v>0</v>
      </c>
      <c r="E20" s="924">
        <f>C20+C21+C22</f>
        <v>0</v>
      </c>
      <c r="F20" s="925" t="s">
        <v>46</v>
      </c>
      <c r="G20" s="926" t="s">
        <v>46</v>
      </c>
      <c r="H20" s="927">
        <f>D20</f>
        <v>0</v>
      </c>
      <c r="I20" s="928">
        <f>E20</f>
        <v>0</v>
      </c>
      <c r="J20" s="929">
        <v>0.6</v>
      </c>
      <c r="K20" s="930">
        <f>('10_Močidla'!H114)*1.21</f>
        <v>0</v>
      </c>
      <c r="L20" s="931">
        <v>0</v>
      </c>
      <c r="M20" s="931">
        <v>0</v>
      </c>
    </row>
    <row r="21" spans="1:1025">
      <c r="A21" s="133" t="s">
        <v>759</v>
      </c>
      <c r="B21" s="880">
        <f>ODS!G127</f>
        <v>0</v>
      </c>
      <c r="C21" s="880">
        <f>ODS!G129</f>
        <v>0</v>
      </c>
      <c r="D21" s="923"/>
      <c r="E21" s="924"/>
      <c r="F21" s="925" t="e">
        <f>ODS!#REF!</f>
        <v>#REF!</v>
      </c>
      <c r="G21" s="926" t="e">
        <f>ODS!#REF!</f>
        <v>#REF!</v>
      </c>
      <c r="H21" s="927" t="e">
        <f>ODS!#REF!</f>
        <v>#REF!</v>
      </c>
      <c r="I21" s="928" t="e">
        <f>ODS!#REF!</f>
        <v>#REF!</v>
      </c>
      <c r="J21" s="929"/>
      <c r="K21" s="930"/>
      <c r="L21" s="931"/>
      <c r="M21" s="931"/>
    </row>
    <row r="22" spans="1:1025">
      <c r="A22" s="133" t="s">
        <v>760</v>
      </c>
      <c r="B22" s="880">
        <f>ODS!G142</f>
        <v>0</v>
      </c>
      <c r="C22" s="880">
        <f>ODS!G144</f>
        <v>0</v>
      </c>
      <c r="D22" s="923"/>
      <c r="E22" s="924"/>
      <c r="F22" s="925"/>
      <c r="G22" s="926"/>
      <c r="H22" s="927"/>
      <c r="I22" s="928"/>
      <c r="J22" s="929"/>
      <c r="K22" s="930"/>
      <c r="L22" s="931"/>
      <c r="M22" s="931"/>
    </row>
    <row r="23" spans="1:1025">
      <c r="A23" s="133" t="s">
        <v>547</v>
      </c>
      <c r="B23" s="880" t="s">
        <v>46</v>
      </c>
      <c r="C23" s="880" t="s">
        <v>46</v>
      </c>
      <c r="D23" s="881">
        <f>'11_Ulice U Vody'!H55</f>
        <v>0</v>
      </c>
      <c r="E23" s="882">
        <f>'11_Ulice U Vody'!H57</f>
        <v>0</v>
      </c>
      <c r="F23" s="883" t="s">
        <v>46</v>
      </c>
      <c r="G23" s="883" t="s">
        <v>46</v>
      </c>
      <c r="H23" s="885">
        <f>D23</f>
        <v>0</v>
      </c>
      <c r="I23" s="886">
        <f>E23</f>
        <v>0</v>
      </c>
      <c r="J23" s="887">
        <v>4.02E-2</v>
      </c>
      <c r="K23" s="871">
        <f>'11_Ulice U Vody'!H47*1.21</f>
        <v>0</v>
      </c>
      <c r="L23" s="872">
        <v>0</v>
      </c>
      <c r="M23" s="872">
        <v>0</v>
      </c>
    </row>
    <row r="24" spans="1:1025" ht="16.2">
      <c r="A24" s="890" t="s">
        <v>761</v>
      </c>
      <c r="B24" s="891"/>
      <c r="C24" s="891"/>
      <c r="D24" s="892">
        <f>SUM(D6:D23)</f>
        <v>0</v>
      </c>
      <c r="E24" s="893">
        <f>SUM(E6:E23)</f>
        <v>0</v>
      </c>
      <c r="F24" s="894">
        <f>F6+F7+F11+F16</f>
        <v>0</v>
      </c>
      <c r="G24" s="895">
        <f>G6+G7+G11+G16</f>
        <v>0</v>
      </c>
      <c r="H24" s="896">
        <f>H6+H7+H11+H12+H13+H14+H16+H17+H20+H23</f>
        <v>0</v>
      </c>
      <c r="I24" s="897">
        <f>I6+I7+I11+I12+I13+I14+I16+I17+I20+I23</f>
        <v>0</v>
      </c>
      <c r="J24" s="898">
        <f>SUM(J6:J23)</f>
        <v>1.831</v>
      </c>
      <c r="K24" s="899">
        <f>SUM(K6:K23)</f>
        <v>0</v>
      </c>
      <c r="L24" s="900">
        <f>SUM(L6:L23)</f>
        <v>0</v>
      </c>
      <c r="M24" s="900">
        <f>SUM(M6:M23)</f>
        <v>0</v>
      </c>
    </row>
    <row r="25" spans="1:1025">
      <c r="A25" s="901"/>
      <c r="B25" s="902"/>
      <c r="C25" s="902"/>
      <c r="D25" s="902"/>
      <c r="E25" s="902"/>
      <c r="F25" s="902"/>
      <c r="G25" s="902"/>
      <c r="J25" s="903" t="s">
        <v>762</v>
      </c>
      <c r="K25" s="904">
        <f>K24</f>
        <v>0</v>
      </c>
    </row>
    <row r="26" spans="1:1025" ht="43.2">
      <c r="E26" s="242">
        <f>E24+VRN!D31+Škrlovec_pěšiny!G40</f>
        <v>0</v>
      </c>
      <c r="I26" s="242"/>
      <c r="J26" s="905" t="s">
        <v>763</v>
      </c>
      <c r="K26" s="906">
        <f>K24+K25</f>
        <v>0</v>
      </c>
      <c r="L26" s="907">
        <f>L24</f>
        <v>0</v>
      </c>
      <c r="M26" s="907">
        <f>M24</f>
        <v>0</v>
      </c>
      <c r="N26" s="908">
        <f>K26+L26+M26</f>
        <v>0</v>
      </c>
      <c r="O26" s="64"/>
      <c r="P26" s="64"/>
      <c r="Q26" s="64"/>
      <c r="R26" s="64"/>
    </row>
    <row r="27" spans="1:1025">
      <c r="D27" s="242"/>
      <c r="E27" s="242"/>
      <c r="F27" s="242"/>
    </row>
    <row r="29" spans="1:1025">
      <c r="F29" s="242"/>
      <c r="G29" s="242"/>
      <c r="H29" s="242"/>
    </row>
    <row r="30" spans="1:1025">
      <c r="H30" s="242"/>
      <c r="I30" s="242"/>
    </row>
    <row r="31" spans="1:1025">
      <c r="F31" s="242"/>
    </row>
  </sheetData>
  <mergeCells count="43">
    <mergeCell ref="I20:I22"/>
    <mergeCell ref="J20:J22"/>
    <mergeCell ref="K20:K22"/>
    <mergeCell ref="L20:L22"/>
    <mergeCell ref="M20:M22"/>
    <mergeCell ref="D20:D22"/>
    <mergeCell ref="E20:E22"/>
    <mergeCell ref="F20:F22"/>
    <mergeCell ref="G20:G22"/>
    <mergeCell ref="H20:H22"/>
    <mergeCell ref="I17:I19"/>
    <mergeCell ref="J17:J19"/>
    <mergeCell ref="K17:K19"/>
    <mergeCell ref="L17:L19"/>
    <mergeCell ref="M17:M19"/>
    <mergeCell ref="D17:D19"/>
    <mergeCell ref="E17:E19"/>
    <mergeCell ref="F17:F19"/>
    <mergeCell ref="G17:G19"/>
    <mergeCell ref="H17:H19"/>
    <mergeCell ref="J7:J10"/>
    <mergeCell ref="K7:K10"/>
    <mergeCell ref="L7:L10"/>
    <mergeCell ref="M7:M10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D4:E4"/>
    <mergeCell ref="F4:G4"/>
    <mergeCell ref="H4:I4"/>
    <mergeCell ref="D7:D10"/>
    <mergeCell ref="E7:E10"/>
    <mergeCell ref="F7:F10"/>
    <mergeCell ref="G7:G10"/>
    <mergeCell ref="H7:H10"/>
    <mergeCell ref="I7:I10"/>
  </mergeCells>
  <pageMargins left="0.70833333333333304" right="0.70833333333333304" top="0.78749999999999998" bottom="0.78749999999999998" header="0.31527777777777799" footer="0.31527777777777799"/>
  <pageSetup paperSize="9" scale="44" firstPageNumber="0" orientation="landscape" horizontalDpi="300" verticalDpi="300" r:id="rId1"/>
  <headerFooter>
    <oddHeader>&amp;CZELENÉ CESTY MĚSTEM - II. ETAPA</oddHeader>
    <oddFooter>&amp;L&amp;A&amp;C2020&amp;R&amp;P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15"/>
  <sheetViews>
    <sheetView view="pageBreakPreview" topLeftCell="A184" zoomScale="80" zoomScaleNormal="80" zoomScalePageLayoutView="80" workbookViewId="0">
      <selection activeCell="G186" sqref="G186"/>
    </sheetView>
  </sheetViews>
  <sheetFormatPr defaultRowHeight="14.4"/>
  <cols>
    <col min="1" max="1" width="8.6640625" style="1" customWidth="1"/>
    <col min="2" max="2" width="11.33203125" style="1" customWidth="1"/>
    <col min="3" max="3" width="43.5546875" style="1" customWidth="1"/>
    <col min="4" max="4" width="86.6640625" style="1" customWidth="1"/>
    <col min="5" max="5" width="11.6640625" style="1" customWidth="1"/>
    <col min="6" max="6" width="21.6640625" style="1" customWidth="1"/>
    <col min="7" max="7" width="25.5546875" style="1" customWidth="1"/>
    <col min="8" max="8" width="27.6640625" style="1" customWidth="1"/>
    <col min="9" max="9" width="30.33203125" style="1" customWidth="1"/>
    <col min="10" max="10" width="12.44140625" style="1" customWidth="1"/>
    <col min="11" max="11" width="8.6640625" style="1" customWidth="1"/>
    <col min="12" max="12" width="9.88671875" style="1" customWidth="1"/>
    <col min="13" max="13" width="12.44140625" style="1" customWidth="1"/>
    <col min="14" max="1025" width="8.6640625" style="1" customWidth="1"/>
  </cols>
  <sheetData>
    <row r="1" spans="2:10" ht="18">
      <c r="B1" s="10" t="s">
        <v>0</v>
      </c>
    </row>
    <row r="2" spans="2:10" ht="18.600000000000001">
      <c r="B2" s="11" t="s">
        <v>12</v>
      </c>
      <c r="D2" s="12"/>
      <c r="E2" s="12"/>
      <c r="F2" s="12"/>
      <c r="G2" s="13"/>
      <c r="H2" s="12"/>
      <c r="I2" s="12"/>
    </row>
    <row r="3" spans="2:10">
      <c r="B3" s="14" t="s">
        <v>13</v>
      </c>
      <c r="D3" s="12"/>
      <c r="E3" s="12"/>
      <c r="F3" s="12"/>
      <c r="G3" s="13"/>
      <c r="H3" s="12"/>
      <c r="I3" s="12"/>
    </row>
    <row r="4" spans="2:10">
      <c r="B4" s="15" t="s">
        <v>14</v>
      </c>
      <c r="C4" s="16"/>
      <c r="D4" s="12"/>
      <c r="E4" s="12"/>
      <c r="F4" s="12"/>
      <c r="G4" s="13"/>
      <c r="H4" s="12"/>
    </row>
    <row r="5" spans="2:10" ht="27.6">
      <c r="B5" s="17"/>
      <c r="C5" s="18"/>
      <c r="D5" s="19"/>
      <c r="E5" s="20" t="s">
        <v>15</v>
      </c>
      <c r="F5" s="20" t="s">
        <v>16</v>
      </c>
      <c r="G5" s="20" t="s">
        <v>17</v>
      </c>
      <c r="H5" s="20" t="s">
        <v>18</v>
      </c>
    </row>
    <row r="6" spans="2:10" ht="16.2">
      <c r="B6" s="21" t="s">
        <v>19</v>
      </c>
      <c r="C6" s="22"/>
      <c r="D6" s="23"/>
      <c r="E6" s="24" t="s">
        <v>20</v>
      </c>
      <c r="F6" s="24">
        <f>E17</f>
        <v>5</v>
      </c>
      <c r="G6" s="25">
        <v>3100</v>
      </c>
      <c r="H6" s="26">
        <f>H48/5</f>
        <v>0</v>
      </c>
      <c r="I6" s="12"/>
    </row>
    <row r="7" spans="2:10" ht="16.2">
      <c r="B7" s="21" t="s">
        <v>21</v>
      </c>
      <c r="C7" s="22"/>
      <c r="D7" s="23"/>
      <c r="E7" s="24" t="s">
        <v>20</v>
      </c>
      <c r="F7" s="24">
        <f>E55</f>
        <v>1</v>
      </c>
      <c r="G7" s="25">
        <v>340</v>
      </c>
      <c r="H7" s="26">
        <f>H75/1</f>
        <v>0</v>
      </c>
      <c r="I7" s="12"/>
    </row>
    <row r="8" spans="2:10" ht="16.2">
      <c r="B8" s="21" t="s">
        <v>22</v>
      </c>
      <c r="C8" s="22"/>
      <c r="D8" s="23"/>
      <c r="E8" s="24" t="s">
        <v>20</v>
      </c>
      <c r="F8" s="24">
        <v>232</v>
      </c>
      <c r="G8" s="25">
        <v>260</v>
      </c>
      <c r="H8" s="26">
        <f>H107/F8</f>
        <v>0</v>
      </c>
      <c r="I8" s="12"/>
    </row>
    <row r="9" spans="2:10" ht="16.2">
      <c r="B9" s="21" t="s">
        <v>23</v>
      </c>
      <c r="C9" s="22"/>
      <c r="D9" s="23"/>
      <c r="E9" s="24" t="s">
        <v>24</v>
      </c>
      <c r="F9" s="24">
        <f>F132</f>
        <v>3.8899999999999997E-2</v>
      </c>
      <c r="G9" s="25">
        <v>250000</v>
      </c>
      <c r="H9" s="26">
        <f>H137/F132</f>
        <v>0</v>
      </c>
      <c r="I9" s="12"/>
    </row>
    <row r="10" spans="2:10" ht="16.2">
      <c r="B10" s="21" t="s">
        <v>25</v>
      </c>
      <c r="C10" s="22"/>
      <c r="D10" s="23"/>
      <c r="E10" s="24" t="s">
        <v>20</v>
      </c>
      <c r="F10" s="27">
        <f>F157</f>
        <v>5</v>
      </c>
      <c r="G10" s="25">
        <v>500</v>
      </c>
      <c r="H10" s="26">
        <f>H163/5</f>
        <v>0</v>
      </c>
      <c r="I10" s="12"/>
    </row>
    <row r="11" spans="2:10" ht="16.2">
      <c r="B11" s="21" t="s">
        <v>26</v>
      </c>
      <c r="C11" s="22"/>
      <c r="D11" s="23"/>
      <c r="E11" s="24" t="s">
        <v>20</v>
      </c>
      <c r="F11" s="24">
        <f>F7+F8</f>
        <v>233</v>
      </c>
      <c r="G11" s="25">
        <v>115</v>
      </c>
      <c r="H11" s="26">
        <f>H171/F167</f>
        <v>0</v>
      </c>
      <c r="I11" s="12"/>
    </row>
    <row r="12" spans="2:10" ht="16.2">
      <c r="C12" s="28"/>
      <c r="D12" s="12"/>
      <c r="E12" s="12"/>
      <c r="F12" s="29"/>
      <c r="G12" s="13"/>
      <c r="H12" s="12"/>
      <c r="I12" s="12"/>
      <c r="J12" s="30"/>
    </row>
    <row r="13" spans="2:10">
      <c r="B13" s="31" t="s">
        <v>27</v>
      </c>
      <c r="C13" s="32"/>
      <c r="D13" s="33"/>
      <c r="E13" s="29"/>
      <c r="F13" s="34"/>
      <c r="G13" s="35"/>
      <c r="H13" s="35"/>
    </row>
    <row r="14" spans="2:10">
      <c r="B14" s="36" t="s">
        <v>28</v>
      </c>
      <c r="C14" s="12"/>
      <c r="D14" s="37"/>
      <c r="E14" s="13"/>
      <c r="F14" s="38"/>
      <c r="G14" s="13"/>
      <c r="H14" s="13"/>
    </row>
    <row r="15" spans="2:10">
      <c r="B15" s="39" t="s">
        <v>29</v>
      </c>
      <c r="C15" s="40" t="s">
        <v>30</v>
      </c>
      <c r="D15" s="41" t="s">
        <v>31</v>
      </c>
      <c r="E15" s="39" t="s">
        <v>32</v>
      </c>
      <c r="F15" s="42" t="s">
        <v>33</v>
      </c>
      <c r="G15" s="39" t="s">
        <v>34</v>
      </c>
      <c r="H15" s="39" t="s">
        <v>35</v>
      </c>
    </row>
    <row r="16" spans="2:10">
      <c r="B16" s="43">
        <v>1</v>
      </c>
      <c r="C16" s="44" t="s">
        <v>36</v>
      </c>
      <c r="D16" s="45" t="s">
        <v>37</v>
      </c>
      <c r="E16" s="45">
        <v>5</v>
      </c>
      <c r="F16" s="45" t="s">
        <v>38</v>
      </c>
      <c r="G16" s="46">
        <v>0</v>
      </c>
      <c r="H16" s="47">
        <f>E16*G16</f>
        <v>0</v>
      </c>
    </row>
    <row r="17" spans="2:8">
      <c r="B17" s="48" t="s">
        <v>39</v>
      </c>
      <c r="C17" s="49"/>
      <c r="D17" s="50"/>
      <c r="E17" s="49">
        <f>E16</f>
        <v>5</v>
      </c>
      <c r="F17" s="49"/>
      <c r="G17" s="51"/>
      <c r="H17" s="52">
        <f>SUM(H16:H16)</f>
        <v>0</v>
      </c>
    </row>
    <row r="19" spans="2:8">
      <c r="B19" s="14" t="s">
        <v>40</v>
      </c>
      <c r="C19" s="53"/>
      <c r="D19" s="54"/>
      <c r="E19" s="54"/>
      <c r="F19" s="53"/>
      <c r="G19" s="54"/>
      <c r="H19" s="54"/>
    </row>
    <row r="20" spans="2:8">
      <c r="B20" s="55" t="s">
        <v>41</v>
      </c>
      <c r="C20" s="55" t="s">
        <v>42</v>
      </c>
      <c r="D20" s="56" t="s">
        <v>43</v>
      </c>
      <c r="E20" s="55" t="s">
        <v>15</v>
      </c>
      <c r="F20" s="55" t="s">
        <v>16</v>
      </c>
      <c r="G20" s="55" t="s">
        <v>44</v>
      </c>
      <c r="H20" s="55" t="s">
        <v>45</v>
      </c>
    </row>
    <row r="21" spans="2:8">
      <c r="B21" s="57">
        <v>1</v>
      </c>
      <c r="C21" s="58" t="s">
        <v>46</v>
      </c>
      <c r="D21" s="59" t="s">
        <v>47</v>
      </c>
      <c r="E21" s="57" t="s">
        <v>20</v>
      </c>
      <c r="F21" s="57">
        <f>E16</f>
        <v>5</v>
      </c>
      <c r="G21" s="57">
        <v>0</v>
      </c>
      <c r="H21" s="60">
        <f t="shared" ref="H21:H33" si="0">F21*G21</f>
        <v>0</v>
      </c>
    </row>
    <row r="22" spans="2:8">
      <c r="B22" s="57">
        <v>2</v>
      </c>
      <c r="C22" s="61" t="s">
        <v>48</v>
      </c>
      <c r="D22" s="59" t="s">
        <v>49</v>
      </c>
      <c r="E22" s="57" t="s">
        <v>20</v>
      </c>
      <c r="F22" s="62">
        <f>E17</f>
        <v>5</v>
      </c>
      <c r="G22" s="57">
        <v>0</v>
      </c>
      <c r="H22" s="60">
        <f t="shared" si="0"/>
        <v>0</v>
      </c>
    </row>
    <row r="23" spans="2:8">
      <c r="B23" s="57">
        <v>3</v>
      </c>
      <c r="C23" s="63" t="s">
        <v>46</v>
      </c>
      <c r="D23" s="59" t="s">
        <v>50</v>
      </c>
      <c r="E23" s="57" t="s">
        <v>20</v>
      </c>
      <c r="F23" s="57">
        <f>E17</f>
        <v>5</v>
      </c>
      <c r="G23" s="57">
        <v>0</v>
      </c>
      <c r="H23" s="60">
        <f t="shared" si="0"/>
        <v>0</v>
      </c>
    </row>
    <row r="24" spans="2:8">
      <c r="B24" s="57">
        <v>4</v>
      </c>
      <c r="C24" s="63" t="s">
        <v>51</v>
      </c>
      <c r="D24" s="59" t="s">
        <v>52</v>
      </c>
      <c r="E24" s="57" t="s">
        <v>20</v>
      </c>
      <c r="F24" s="62">
        <f>F22</f>
        <v>5</v>
      </c>
      <c r="G24" s="57">
        <v>0</v>
      </c>
      <c r="H24" s="60">
        <f t="shared" si="0"/>
        <v>0</v>
      </c>
    </row>
    <row r="25" spans="2:8" s="64" customFormat="1">
      <c r="B25" s="57">
        <v>5</v>
      </c>
      <c r="C25" s="65" t="s">
        <v>46</v>
      </c>
      <c r="D25" s="66" t="s">
        <v>53</v>
      </c>
      <c r="E25" s="67" t="s">
        <v>20</v>
      </c>
      <c r="F25" s="68">
        <f>F22</f>
        <v>5</v>
      </c>
      <c r="G25" s="67">
        <v>0</v>
      </c>
      <c r="H25" s="69">
        <f t="shared" si="0"/>
        <v>0</v>
      </c>
    </row>
    <row r="26" spans="2:8">
      <c r="B26" s="57">
        <v>6</v>
      </c>
      <c r="C26" s="63" t="s">
        <v>54</v>
      </c>
      <c r="D26" s="59" t="s">
        <v>55</v>
      </c>
      <c r="E26" s="57" t="s">
        <v>20</v>
      </c>
      <c r="F26" s="62">
        <f>F25</f>
        <v>5</v>
      </c>
      <c r="G26" s="57">
        <v>0</v>
      </c>
      <c r="H26" s="60">
        <f t="shared" si="0"/>
        <v>0</v>
      </c>
    </row>
    <row r="27" spans="2:8">
      <c r="B27" s="57">
        <v>7</v>
      </c>
      <c r="C27" s="63" t="s">
        <v>56</v>
      </c>
      <c r="D27" s="70" t="s">
        <v>57</v>
      </c>
      <c r="E27" s="45" t="s">
        <v>20</v>
      </c>
      <c r="F27" s="71">
        <f>F22</f>
        <v>5</v>
      </c>
      <c r="G27" s="45">
        <v>0</v>
      </c>
      <c r="H27" s="60">
        <f t="shared" si="0"/>
        <v>0</v>
      </c>
    </row>
    <row r="28" spans="2:8">
      <c r="B28" s="57">
        <v>8</v>
      </c>
      <c r="C28" s="61" t="s">
        <v>46</v>
      </c>
      <c r="D28" s="70" t="s">
        <v>58</v>
      </c>
      <c r="E28" s="57" t="s">
        <v>20</v>
      </c>
      <c r="F28" s="57">
        <f>E16</f>
        <v>5</v>
      </c>
      <c r="G28" s="57">
        <v>0</v>
      </c>
      <c r="H28" s="60">
        <f t="shared" si="0"/>
        <v>0</v>
      </c>
    </row>
    <row r="29" spans="2:8">
      <c r="B29" s="57">
        <v>9</v>
      </c>
      <c r="C29" s="63" t="s">
        <v>59</v>
      </c>
      <c r="D29" s="59" t="s">
        <v>60</v>
      </c>
      <c r="E29" s="57" t="s">
        <v>20</v>
      </c>
      <c r="F29" s="62">
        <f>F22</f>
        <v>5</v>
      </c>
      <c r="G29" s="57">
        <v>0</v>
      </c>
      <c r="H29" s="60">
        <f t="shared" si="0"/>
        <v>0</v>
      </c>
    </row>
    <row r="30" spans="2:8">
      <c r="B30" s="57">
        <v>10</v>
      </c>
      <c r="C30" s="61" t="s">
        <v>46</v>
      </c>
      <c r="D30" s="59" t="s">
        <v>61</v>
      </c>
      <c r="E30" s="57" t="s">
        <v>20</v>
      </c>
      <c r="F30" s="62">
        <f>E17</f>
        <v>5</v>
      </c>
      <c r="G30" s="57">
        <v>0</v>
      </c>
      <c r="H30" s="60">
        <f t="shared" si="0"/>
        <v>0</v>
      </c>
    </row>
    <row r="31" spans="2:8">
      <c r="B31" s="57">
        <v>11</v>
      </c>
      <c r="C31" s="38" t="s">
        <v>62</v>
      </c>
      <c r="D31" s="70" t="s">
        <v>63</v>
      </c>
      <c r="E31" s="57" t="s">
        <v>64</v>
      </c>
      <c r="F31" s="62">
        <v>5</v>
      </c>
      <c r="G31" s="57">
        <v>0</v>
      </c>
      <c r="H31" s="60">
        <f t="shared" si="0"/>
        <v>0</v>
      </c>
    </row>
    <row r="32" spans="2:8">
      <c r="B32" s="57">
        <v>12</v>
      </c>
      <c r="C32" s="61" t="s">
        <v>65</v>
      </c>
      <c r="D32" s="72" t="s">
        <v>66</v>
      </c>
      <c r="E32" s="73" t="s">
        <v>67</v>
      </c>
      <c r="F32" s="57">
        <f>E17*0.06</f>
        <v>0.3</v>
      </c>
      <c r="G32" s="74">
        <v>0</v>
      </c>
      <c r="H32" s="60">
        <f t="shared" si="0"/>
        <v>0</v>
      </c>
    </row>
    <row r="33" spans="2:8">
      <c r="B33" s="57">
        <v>13</v>
      </c>
      <c r="C33" s="61" t="s">
        <v>68</v>
      </c>
      <c r="D33" s="59" t="s">
        <v>69</v>
      </c>
      <c r="E33" s="57" t="s">
        <v>70</v>
      </c>
      <c r="F33" s="57">
        <f>F22*0.15</f>
        <v>0.75</v>
      </c>
      <c r="G33" s="57">
        <v>0</v>
      </c>
      <c r="H33" s="60">
        <f t="shared" si="0"/>
        <v>0</v>
      </c>
    </row>
    <row r="34" spans="2:8">
      <c r="B34" s="75" t="s">
        <v>39</v>
      </c>
      <c r="C34" s="76"/>
      <c r="D34" s="77"/>
      <c r="E34" s="76"/>
      <c r="F34" s="76"/>
      <c r="G34" s="76"/>
      <c r="H34" s="78">
        <f>SUM(H21:H33)</f>
        <v>0</v>
      </c>
    </row>
    <row r="36" spans="2:8" ht="16.2">
      <c r="C36" s="14" t="s">
        <v>71</v>
      </c>
      <c r="D36" s="79"/>
      <c r="E36" s="79"/>
      <c r="F36" s="79"/>
      <c r="G36" s="79"/>
      <c r="H36" s="79"/>
    </row>
    <row r="37" spans="2:8">
      <c r="C37" s="55" t="s">
        <v>72</v>
      </c>
      <c r="D37" s="56" t="s">
        <v>73</v>
      </c>
      <c r="E37" s="55" t="s">
        <v>15</v>
      </c>
      <c r="F37" s="55" t="s">
        <v>16</v>
      </c>
      <c r="G37" s="55" t="s">
        <v>44</v>
      </c>
      <c r="H37" s="55" t="s">
        <v>45</v>
      </c>
    </row>
    <row r="38" spans="2:8">
      <c r="C38" s="57">
        <v>1</v>
      </c>
      <c r="D38" s="59" t="s">
        <v>74</v>
      </c>
      <c r="E38" s="61" t="s">
        <v>20</v>
      </c>
      <c r="F38" s="57">
        <f>E17*3</f>
        <v>15</v>
      </c>
      <c r="G38" s="57">
        <v>0</v>
      </c>
      <c r="H38" s="60">
        <f t="shared" ref="H38:H46" si="1">F38*G38</f>
        <v>0</v>
      </c>
    </row>
    <row r="39" spans="2:8">
      <c r="C39" s="57">
        <v>2</v>
      </c>
      <c r="D39" s="59" t="s">
        <v>75</v>
      </c>
      <c r="E39" s="61" t="s">
        <v>20</v>
      </c>
      <c r="F39" s="57">
        <f>E17*3</f>
        <v>15</v>
      </c>
      <c r="G39" s="57">
        <v>0</v>
      </c>
      <c r="H39" s="60">
        <f t="shared" si="1"/>
        <v>0</v>
      </c>
    </row>
    <row r="40" spans="2:8">
      <c r="C40" s="80">
        <v>3</v>
      </c>
      <c r="D40" s="81" t="s">
        <v>76</v>
      </c>
      <c r="E40" s="57" t="s">
        <v>20</v>
      </c>
      <c r="F40" s="82">
        <f>F39</f>
        <v>15</v>
      </c>
      <c r="G40" s="57">
        <v>0</v>
      </c>
      <c r="H40" s="60">
        <f t="shared" si="1"/>
        <v>0</v>
      </c>
    </row>
    <row r="41" spans="2:8">
      <c r="C41" s="80">
        <v>4</v>
      </c>
      <c r="D41" s="83" t="s">
        <v>77</v>
      </c>
      <c r="E41" s="84" t="s">
        <v>78</v>
      </c>
      <c r="F41" s="85">
        <f>E16</f>
        <v>5</v>
      </c>
      <c r="G41" s="86">
        <v>0</v>
      </c>
      <c r="H41" s="60">
        <f t="shared" si="1"/>
        <v>0</v>
      </c>
    </row>
    <row r="42" spans="2:8">
      <c r="C42" s="80">
        <v>5</v>
      </c>
      <c r="D42" s="81" t="s">
        <v>79</v>
      </c>
      <c r="E42" s="61" t="s">
        <v>20</v>
      </c>
      <c r="F42" s="57">
        <f>E17</f>
        <v>5</v>
      </c>
      <c r="G42" s="57">
        <v>0</v>
      </c>
      <c r="H42" s="60">
        <f t="shared" si="1"/>
        <v>0</v>
      </c>
    </row>
    <row r="43" spans="2:8">
      <c r="C43" s="80">
        <v>6</v>
      </c>
      <c r="D43" s="83" t="s">
        <v>80</v>
      </c>
      <c r="E43" s="84" t="s">
        <v>20</v>
      </c>
      <c r="F43" s="57">
        <f>E16</f>
        <v>5</v>
      </c>
      <c r="G43" s="86">
        <v>0</v>
      </c>
      <c r="H43" s="60">
        <f t="shared" si="1"/>
        <v>0</v>
      </c>
    </row>
    <row r="44" spans="2:8">
      <c r="C44" s="80">
        <v>7</v>
      </c>
      <c r="D44" s="83" t="s">
        <v>81</v>
      </c>
      <c r="E44" s="84" t="s">
        <v>20</v>
      </c>
      <c r="F44" s="86">
        <f>E17</f>
        <v>5</v>
      </c>
      <c r="G44" s="86">
        <v>0</v>
      </c>
      <c r="H44" s="60">
        <f t="shared" si="1"/>
        <v>0</v>
      </c>
    </row>
    <row r="45" spans="2:8">
      <c r="C45" s="80">
        <v>8</v>
      </c>
      <c r="D45" s="83" t="s">
        <v>82</v>
      </c>
      <c r="E45" s="84" t="s">
        <v>83</v>
      </c>
      <c r="F45" s="86">
        <f>E17/2</f>
        <v>2.5</v>
      </c>
      <c r="G45" s="86">
        <v>0</v>
      </c>
      <c r="H45" s="60">
        <f t="shared" si="1"/>
        <v>0</v>
      </c>
    </row>
    <row r="46" spans="2:8">
      <c r="C46" s="80">
        <v>9</v>
      </c>
      <c r="D46" s="87" t="s">
        <v>84</v>
      </c>
      <c r="E46" s="84" t="s">
        <v>67</v>
      </c>
      <c r="F46" s="88">
        <f>F38*0.1</f>
        <v>1.5</v>
      </c>
      <c r="G46" s="86">
        <v>0</v>
      </c>
      <c r="H46" s="60">
        <f t="shared" si="1"/>
        <v>0</v>
      </c>
    </row>
    <row r="47" spans="2:8">
      <c r="C47" s="75" t="s">
        <v>85</v>
      </c>
      <c r="D47" s="75"/>
      <c r="E47" s="75"/>
      <c r="F47" s="75" t="s">
        <v>86</v>
      </c>
      <c r="G47" s="75"/>
      <c r="H47" s="78">
        <f>SUM(H38:H46)</f>
        <v>0</v>
      </c>
    </row>
    <row r="48" spans="2:8">
      <c r="C48" s="89" t="s">
        <v>87</v>
      </c>
      <c r="D48" s="90"/>
      <c r="E48" s="91"/>
      <c r="F48" s="91"/>
      <c r="G48" s="91"/>
      <c r="H48" s="92">
        <f>H17+H34+H47</f>
        <v>0</v>
      </c>
    </row>
    <row r="50" spans="2:8">
      <c r="B50" s="31" t="s">
        <v>88</v>
      </c>
      <c r="C50" s="32"/>
      <c r="D50" s="33"/>
      <c r="E50" s="35"/>
      <c r="F50" s="34"/>
      <c r="G50" s="35"/>
      <c r="H50" s="35"/>
    </row>
    <row r="51" spans="2:8">
      <c r="B51" s="36" t="s">
        <v>28</v>
      </c>
      <c r="C51" s="12"/>
      <c r="D51" s="37"/>
      <c r="E51" s="13"/>
      <c r="F51" s="38"/>
      <c r="G51" s="13"/>
      <c r="H51" s="13"/>
    </row>
    <row r="52" spans="2:8">
      <c r="B52" s="36" t="s">
        <v>89</v>
      </c>
      <c r="C52" s="12"/>
      <c r="D52" s="37"/>
      <c r="E52" s="13"/>
      <c r="F52" s="38"/>
      <c r="G52" s="13"/>
      <c r="H52" s="13"/>
    </row>
    <row r="53" spans="2:8">
      <c r="B53" s="39" t="s">
        <v>29</v>
      </c>
      <c r="C53" s="40" t="s">
        <v>30</v>
      </c>
      <c r="D53" s="41" t="s">
        <v>31</v>
      </c>
      <c r="E53" s="39" t="s">
        <v>32</v>
      </c>
      <c r="F53" s="42" t="s">
        <v>33</v>
      </c>
      <c r="G53" s="39" t="s">
        <v>34</v>
      </c>
      <c r="H53" s="39" t="s">
        <v>35</v>
      </c>
    </row>
    <row r="54" spans="2:8">
      <c r="B54" s="93" t="s">
        <v>90</v>
      </c>
      <c r="C54" s="44" t="s">
        <v>91</v>
      </c>
      <c r="D54" s="45" t="s">
        <v>92</v>
      </c>
      <c r="E54" s="45">
        <v>1</v>
      </c>
      <c r="F54" s="45" t="s">
        <v>93</v>
      </c>
      <c r="G54" s="45">
        <v>0</v>
      </c>
      <c r="H54" s="60">
        <f>G54*E54</f>
        <v>0</v>
      </c>
    </row>
    <row r="55" spans="2:8">
      <c r="B55" s="48" t="s">
        <v>39</v>
      </c>
      <c r="C55" s="49"/>
      <c r="D55" s="50"/>
      <c r="E55" s="49">
        <f>E54</f>
        <v>1</v>
      </c>
      <c r="F55" s="49"/>
      <c r="G55" s="51"/>
      <c r="H55" s="52">
        <f>SUM(H54:H54)</f>
        <v>0</v>
      </c>
    </row>
    <row r="57" spans="2:8">
      <c r="B57" s="36" t="s">
        <v>94</v>
      </c>
      <c r="C57" s="12"/>
      <c r="D57" s="12"/>
      <c r="E57" s="12"/>
      <c r="F57" s="13"/>
      <c r="G57" s="12"/>
      <c r="H57" s="12"/>
    </row>
    <row r="58" spans="2:8">
      <c r="B58" s="55" t="s">
        <v>41</v>
      </c>
      <c r="C58" s="55" t="s">
        <v>42</v>
      </c>
      <c r="D58" s="56" t="s">
        <v>43</v>
      </c>
      <c r="E58" s="55" t="s">
        <v>15</v>
      </c>
      <c r="F58" s="55" t="s">
        <v>16</v>
      </c>
      <c r="G58" s="55" t="s">
        <v>44</v>
      </c>
      <c r="H58" s="55" t="s">
        <v>45</v>
      </c>
    </row>
    <row r="59" spans="2:8">
      <c r="B59" s="57">
        <v>1</v>
      </c>
      <c r="C59" s="58" t="s">
        <v>46</v>
      </c>
      <c r="D59" s="59" t="s">
        <v>95</v>
      </c>
      <c r="E59" s="57" t="s">
        <v>20</v>
      </c>
      <c r="F59" s="57">
        <f>E55</f>
        <v>1</v>
      </c>
      <c r="G59" s="57">
        <v>0</v>
      </c>
      <c r="H59" s="60">
        <f t="shared" ref="H59:H66" si="2">F59*G59</f>
        <v>0</v>
      </c>
    </row>
    <row r="60" spans="2:8">
      <c r="B60" s="57">
        <v>2</v>
      </c>
      <c r="C60" s="57" t="s">
        <v>96</v>
      </c>
      <c r="D60" s="59" t="s">
        <v>97</v>
      </c>
      <c r="E60" s="57" t="s">
        <v>20</v>
      </c>
      <c r="F60" s="57">
        <f>F59</f>
        <v>1</v>
      </c>
      <c r="G60" s="57">
        <v>0</v>
      </c>
      <c r="H60" s="60">
        <f t="shared" si="2"/>
        <v>0</v>
      </c>
    </row>
    <row r="61" spans="2:8">
      <c r="B61" s="57">
        <v>3</v>
      </c>
      <c r="C61" s="63" t="s">
        <v>46</v>
      </c>
      <c r="D61" s="59" t="s">
        <v>50</v>
      </c>
      <c r="E61" s="57" t="s">
        <v>20</v>
      </c>
      <c r="F61" s="57">
        <f>E55</f>
        <v>1</v>
      </c>
      <c r="G61" s="57">
        <v>0</v>
      </c>
      <c r="H61" s="60">
        <f t="shared" si="2"/>
        <v>0</v>
      </c>
    </row>
    <row r="62" spans="2:8">
      <c r="B62" s="57">
        <v>4</v>
      </c>
      <c r="C62" s="57" t="s">
        <v>98</v>
      </c>
      <c r="D62" s="59" t="s">
        <v>99</v>
      </c>
      <c r="E62" s="57" t="s">
        <v>20</v>
      </c>
      <c r="F62" s="13">
        <f>F60</f>
        <v>1</v>
      </c>
      <c r="G62" s="57">
        <v>0</v>
      </c>
      <c r="H62" s="60">
        <f t="shared" si="2"/>
        <v>0</v>
      </c>
    </row>
    <row r="63" spans="2:8">
      <c r="B63" s="57">
        <v>5</v>
      </c>
      <c r="C63" s="57" t="s">
        <v>46</v>
      </c>
      <c r="D63" s="59" t="s">
        <v>100</v>
      </c>
      <c r="E63" s="57" t="s">
        <v>20</v>
      </c>
      <c r="F63" s="57">
        <f>F62</f>
        <v>1</v>
      </c>
      <c r="G63" s="57">
        <v>0</v>
      </c>
      <c r="H63" s="60">
        <f t="shared" si="2"/>
        <v>0</v>
      </c>
    </row>
    <row r="64" spans="2:8">
      <c r="B64" s="57">
        <v>6</v>
      </c>
      <c r="C64" s="61" t="s">
        <v>62</v>
      </c>
      <c r="D64" s="44" t="s">
        <v>101</v>
      </c>
      <c r="E64" s="86" t="s">
        <v>64</v>
      </c>
      <c r="F64" s="85">
        <f>F59</f>
        <v>1</v>
      </c>
      <c r="G64" s="86">
        <v>0</v>
      </c>
      <c r="H64" s="60">
        <f t="shared" si="2"/>
        <v>0</v>
      </c>
    </row>
    <row r="65" spans="2:13">
      <c r="B65" s="57">
        <v>7</v>
      </c>
      <c r="C65" s="61" t="s">
        <v>65</v>
      </c>
      <c r="D65" s="72" t="s">
        <v>102</v>
      </c>
      <c r="E65" s="73" t="s">
        <v>67</v>
      </c>
      <c r="F65" s="73">
        <f>0.01*F60</f>
        <v>0.01</v>
      </c>
      <c r="G65" s="74">
        <v>0</v>
      </c>
      <c r="H65" s="60">
        <f t="shared" si="2"/>
        <v>0</v>
      </c>
    </row>
    <row r="66" spans="2:13">
      <c r="B66" s="57">
        <v>8</v>
      </c>
      <c r="C66" s="84" t="s">
        <v>68</v>
      </c>
      <c r="D66" s="87" t="s">
        <v>103</v>
      </c>
      <c r="E66" s="86" t="s">
        <v>70</v>
      </c>
      <c r="F66" s="86">
        <f>F64*0.01</f>
        <v>0.01</v>
      </c>
      <c r="G66" s="86">
        <v>0</v>
      </c>
      <c r="H66" s="60">
        <f t="shared" si="2"/>
        <v>0</v>
      </c>
    </row>
    <row r="67" spans="2:13">
      <c r="B67" s="94" t="s">
        <v>104</v>
      </c>
      <c r="C67" s="95"/>
      <c r="D67" s="96"/>
      <c r="E67" s="97"/>
      <c r="F67" s="98"/>
      <c r="G67" s="97"/>
      <c r="H67" s="99">
        <f>SUM(H59:H66)</f>
        <v>0</v>
      </c>
    </row>
    <row r="68" spans="2:13">
      <c r="B68" s="100"/>
      <c r="C68" s="101"/>
      <c r="D68" s="102"/>
      <c r="E68" s="101"/>
      <c r="F68" s="101"/>
      <c r="G68" s="101"/>
      <c r="H68" s="101"/>
      <c r="I68" s="101"/>
    </row>
    <row r="69" spans="2:13" ht="16.2">
      <c r="C69" s="14" t="s">
        <v>105</v>
      </c>
      <c r="D69" s="79"/>
      <c r="E69" s="79"/>
      <c r="F69" s="79"/>
      <c r="G69" s="79"/>
      <c r="H69" s="79"/>
    </row>
    <row r="70" spans="2:13">
      <c r="C70" s="55" t="s">
        <v>72</v>
      </c>
      <c r="D70" s="56" t="s">
        <v>73</v>
      </c>
      <c r="E70" s="55" t="s">
        <v>15</v>
      </c>
      <c r="F70" s="55" t="s">
        <v>16</v>
      </c>
      <c r="G70" s="55" t="s">
        <v>44</v>
      </c>
      <c r="H70" s="55" t="s">
        <v>45</v>
      </c>
      <c r="I70" s="103"/>
      <c r="M70" s="104"/>
    </row>
    <row r="71" spans="2:13">
      <c r="C71" s="57">
        <v>1</v>
      </c>
      <c r="D71" s="59" t="s">
        <v>106</v>
      </c>
      <c r="E71" s="61" t="s">
        <v>20</v>
      </c>
      <c r="F71" s="57">
        <f>E54*2</f>
        <v>2</v>
      </c>
      <c r="G71" s="57">
        <v>0</v>
      </c>
      <c r="H71" s="60">
        <f>F71*G71</f>
        <v>0</v>
      </c>
      <c r="I71" s="912"/>
    </row>
    <row r="72" spans="2:13">
      <c r="C72" s="80">
        <v>2</v>
      </c>
      <c r="D72" s="83" t="s">
        <v>107</v>
      </c>
      <c r="E72" s="84" t="s">
        <v>83</v>
      </c>
      <c r="F72" s="86">
        <f>E55/2</f>
        <v>0.5</v>
      </c>
      <c r="G72" s="86">
        <v>0</v>
      </c>
      <c r="H72" s="60">
        <f>F72*G72</f>
        <v>0</v>
      </c>
      <c r="I72" s="912"/>
    </row>
    <row r="73" spans="2:13">
      <c r="C73" s="80">
        <v>3</v>
      </c>
      <c r="D73" s="87" t="s">
        <v>84</v>
      </c>
      <c r="E73" s="84" t="s">
        <v>67</v>
      </c>
      <c r="F73" s="105">
        <f>1*0.01</f>
        <v>0.01</v>
      </c>
      <c r="G73" s="86">
        <v>0</v>
      </c>
      <c r="H73" s="60">
        <f>F73*G73</f>
        <v>0</v>
      </c>
      <c r="I73" s="912"/>
      <c r="M73" s="106"/>
    </row>
    <row r="74" spans="2:13" ht="16.2">
      <c r="C74" s="75" t="s">
        <v>85</v>
      </c>
      <c r="D74" s="107"/>
      <c r="E74" s="108"/>
      <c r="F74" s="108" t="s">
        <v>86</v>
      </c>
      <c r="G74" s="108"/>
      <c r="H74" s="109">
        <f>SUM(H71:H73)</f>
        <v>0</v>
      </c>
      <c r="I74" s="912"/>
    </row>
    <row r="75" spans="2:13">
      <c r="B75" s="54"/>
      <c r="C75" s="89" t="s">
        <v>87</v>
      </c>
      <c r="D75" s="90"/>
      <c r="E75" s="91"/>
      <c r="F75" s="91"/>
      <c r="G75" s="91"/>
      <c r="H75" s="92">
        <f>H55+H67+H74</f>
        <v>0</v>
      </c>
      <c r="I75" s="101"/>
    </row>
    <row r="76" spans="2:13">
      <c r="B76" s="54"/>
      <c r="C76" s="110"/>
      <c r="D76" s="110"/>
      <c r="E76" s="111"/>
      <c r="F76" s="111"/>
      <c r="G76" s="111"/>
      <c r="H76" s="112"/>
      <c r="I76" s="101"/>
    </row>
    <row r="77" spans="2:13" s="113" customFormat="1">
      <c r="B77" s="14" t="s">
        <v>108</v>
      </c>
      <c r="C77" s="54"/>
      <c r="D77" s="54"/>
      <c r="E77" s="54"/>
      <c r="F77" s="54"/>
      <c r="G77" s="54"/>
      <c r="H77" s="54"/>
    </row>
    <row r="78" spans="2:13" s="113" customFormat="1">
      <c r="B78" s="39" t="s">
        <v>29</v>
      </c>
      <c r="C78" s="40" t="s">
        <v>30</v>
      </c>
      <c r="D78" s="41" t="s">
        <v>31</v>
      </c>
      <c r="E78" s="39" t="s">
        <v>32</v>
      </c>
      <c r="F78" s="42" t="s">
        <v>33</v>
      </c>
      <c r="G78" s="39" t="s">
        <v>34</v>
      </c>
      <c r="H78" s="39" t="s">
        <v>35</v>
      </c>
    </row>
    <row r="79" spans="2:13" s="113" customFormat="1">
      <c r="B79" s="114" t="s">
        <v>109</v>
      </c>
      <c r="C79" s="115" t="s">
        <v>110</v>
      </c>
      <c r="D79" s="115" t="s">
        <v>111</v>
      </c>
      <c r="E79" s="114">
        <v>120</v>
      </c>
      <c r="F79" s="116" t="s">
        <v>112</v>
      </c>
      <c r="G79" s="117">
        <v>0</v>
      </c>
      <c r="H79" s="118">
        <f>E79*G79</f>
        <v>0</v>
      </c>
    </row>
    <row r="80" spans="2:13" s="113" customFormat="1">
      <c r="B80" s="119" t="s">
        <v>113</v>
      </c>
      <c r="C80" s="120" t="s">
        <v>114</v>
      </c>
      <c r="D80" s="120" t="s">
        <v>115</v>
      </c>
      <c r="E80" s="119">
        <v>112</v>
      </c>
      <c r="F80" s="121" t="s">
        <v>112</v>
      </c>
      <c r="G80" s="122">
        <v>0</v>
      </c>
      <c r="H80" s="60">
        <f>E80*G80</f>
        <v>0</v>
      </c>
    </row>
    <row r="81" spans="2:9" s="113" customFormat="1">
      <c r="B81" s="75" t="s">
        <v>39</v>
      </c>
      <c r="C81" s="76"/>
      <c r="D81" s="77"/>
      <c r="E81" s="76">
        <f>SUM(E79:E80)</f>
        <v>232</v>
      </c>
      <c r="F81" s="76"/>
      <c r="G81" s="123"/>
      <c r="H81" s="78">
        <f>SUM(H79:H80)</f>
        <v>0</v>
      </c>
    </row>
    <row r="82" spans="2:9" s="113" customFormat="1">
      <c r="B82" s="124"/>
      <c r="C82" s="125"/>
      <c r="D82" s="124"/>
      <c r="E82" s="125"/>
      <c r="F82" s="125"/>
      <c r="G82" s="125"/>
      <c r="H82" s="126"/>
      <c r="I82" s="127"/>
    </row>
    <row r="83" spans="2:9" s="113" customFormat="1">
      <c r="B83" s="124"/>
      <c r="I83" s="127"/>
    </row>
    <row r="84" spans="2:9" s="113" customFormat="1">
      <c r="B84" s="14" t="s">
        <v>116</v>
      </c>
      <c r="C84" s="54"/>
      <c r="D84" s="54"/>
      <c r="E84" s="54"/>
      <c r="F84" s="54"/>
      <c r="G84" s="54"/>
      <c r="H84" s="54"/>
      <c r="I84" s="127"/>
    </row>
    <row r="85" spans="2:9" s="113" customFormat="1">
      <c r="B85" s="55" t="s">
        <v>41</v>
      </c>
      <c r="C85" s="55" t="s">
        <v>42</v>
      </c>
      <c r="D85" s="56" t="s">
        <v>43</v>
      </c>
      <c r="E85" s="55" t="s">
        <v>15</v>
      </c>
      <c r="F85" s="55" t="s">
        <v>16</v>
      </c>
      <c r="G85" s="55" t="s">
        <v>44</v>
      </c>
      <c r="H85" s="55" t="s">
        <v>45</v>
      </c>
      <c r="I85" s="127"/>
    </row>
    <row r="86" spans="2:9" s="113" customFormat="1">
      <c r="B86" s="57">
        <v>1</v>
      </c>
      <c r="C86" s="61" t="s">
        <v>117</v>
      </c>
      <c r="D86" s="59" t="s">
        <v>118</v>
      </c>
      <c r="E86" s="128" t="s">
        <v>64</v>
      </c>
      <c r="F86" s="129">
        <f>F89</f>
        <v>52</v>
      </c>
      <c r="G86" s="57">
        <v>0</v>
      </c>
      <c r="H86" s="60">
        <f t="shared" ref="H86:H97" si="3">F86*G86</f>
        <v>0</v>
      </c>
      <c r="I86" s="127"/>
    </row>
    <row r="87" spans="2:9" s="113" customFormat="1">
      <c r="B87" s="57">
        <v>2</v>
      </c>
      <c r="C87" s="61" t="s">
        <v>46</v>
      </c>
      <c r="D87" s="59" t="s">
        <v>119</v>
      </c>
      <c r="E87" s="128" t="s">
        <v>70</v>
      </c>
      <c r="F87" s="129">
        <f>F86*0.1*1.2</f>
        <v>6.24</v>
      </c>
      <c r="G87" s="57">
        <v>0</v>
      </c>
      <c r="H87" s="60">
        <f t="shared" si="3"/>
        <v>0</v>
      </c>
      <c r="I87" s="127"/>
    </row>
    <row r="88" spans="2:9" s="113" customFormat="1">
      <c r="B88" s="57">
        <v>3</v>
      </c>
      <c r="C88" s="61" t="s">
        <v>46</v>
      </c>
      <c r="D88" s="70" t="s">
        <v>95</v>
      </c>
      <c r="E88" s="80" t="s">
        <v>20</v>
      </c>
      <c r="F88" s="80">
        <f>E81</f>
        <v>232</v>
      </c>
      <c r="G88" s="57">
        <v>0</v>
      </c>
      <c r="H88" s="118">
        <f t="shared" si="3"/>
        <v>0</v>
      </c>
      <c r="I88" s="127"/>
    </row>
    <row r="89" spans="2:9" s="113" customFormat="1">
      <c r="B89" s="57">
        <v>4</v>
      </c>
      <c r="C89" s="61" t="s">
        <v>120</v>
      </c>
      <c r="D89" s="59" t="s">
        <v>121</v>
      </c>
      <c r="E89" s="57" t="s">
        <v>64</v>
      </c>
      <c r="F89" s="62">
        <v>52</v>
      </c>
      <c r="G89" s="57">
        <v>0</v>
      </c>
      <c r="H89" s="60">
        <f t="shared" si="3"/>
        <v>0</v>
      </c>
      <c r="I89" s="127"/>
    </row>
    <row r="90" spans="2:9" s="113" customFormat="1">
      <c r="B90" s="57">
        <v>5</v>
      </c>
      <c r="C90" s="61" t="s">
        <v>122</v>
      </c>
      <c r="D90" s="59" t="s">
        <v>123</v>
      </c>
      <c r="E90" s="57" t="s">
        <v>64</v>
      </c>
      <c r="F90" s="62">
        <f>F89</f>
        <v>52</v>
      </c>
      <c r="G90" s="57">
        <v>0</v>
      </c>
      <c r="H90" s="60">
        <f t="shared" si="3"/>
        <v>0</v>
      </c>
      <c r="I90" s="127"/>
    </row>
    <row r="91" spans="2:9" s="113" customFormat="1">
      <c r="B91" s="57">
        <v>6</v>
      </c>
      <c r="C91" s="63" t="s">
        <v>46</v>
      </c>
      <c r="D91" s="59" t="s">
        <v>50</v>
      </c>
      <c r="E91" s="57" t="s">
        <v>64</v>
      </c>
      <c r="F91" s="62">
        <f>F89</f>
        <v>52</v>
      </c>
      <c r="G91" s="57">
        <v>0</v>
      </c>
      <c r="H91" s="60">
        <f t="shared" si="3"/>
        <v>0</v>
      </c>
      <c r="I91" s="127"/>
    </row>
    <row r="92" spans="2:9" s="113" customFormat="1">
      <c r="B92" s="57">
        <v>7</v>
      </c>
      <c r="C92" s="57" t="s">
        <v>96</v>
      </c>
      <c r="D92" s="59" t="s">
        <v>97</v>
      </c>
      <c r="E92" s="57" t="s">
        <v>20</v>
      </c>
      <c r="F92" s="57">
        <f>E81</f>
        <v>232</v>
      </c>
      <c r="G92" s="57">
        <v>0</v>
      </c>
      <c r="H92" s="60">
        <f t="shared" si="3"/>
        <v>0</v>
      </c>
      <c r="I92" s="127"/>
    </row>
    <row r="93" spans="2:9" s="113" customFormat="1">
      <c r="B93" s="57">
        <v>8</v>
      </c>
      <c r="C93" s="57" t="s">
        <v>98</v>
      </c>
      <c r="D93" s="59" t="s">
        <v>124</v>
      </c>
      <c r="E93" s="57" t="s">
        <v>20</v>
      </c>
      <c r="F93" s="13">
        <f>F92</f>
        <v>232</v>
      </c>
      <c r="G93" s="57">
        <v>0</v>
      </c>
      <c r="H93" s="60">
        <f t="shared" si="3"/>
        <v>0</v>
      </c>
      <c r="I93" s="127"/>
    </row>
    <row r="94" spans="2:9" s="113" customFormat="1">
      <c r="B94" s="57">
        <v>9</v>
      </c>
      <c r="C94" s="57" t="s">
        <v>46</v>
      </c>
      <c r="D94" s="59" t="s">
        <v>100</v>
      </c>
      <c r="E94" s="57" t="s">
        <v>20</v>
      </c>
      <c r="F94" s="57">
        <f>F93</f>
        <v>232</v>
      </c>
      <c r="G94" s="57">
        <v>0</v>
      </c>
      <c r="H94" s="60">
        <f t="shared" si="3"/>
        <v>0</v>
      </c>
      <c r="I94" s="127"/>
    </row>
    <row r="95" spans="2:9" s="113" customFormat="1">
      <c r="B95" s="57">
        <v>10</v>
      </c>
      <c r="C95" s="61" t="s">
        <v>125</v>
      </c>
      <c r="D95" s="44" t="s">
        <v>126</v>
      </c>
      <c r="E95" s="86" t="s">
        <v>64</v>
      </c>
      <c r="F95" s="85">
        <f>F89</f>
        <v>52</v>
      </c>
      <c r="G95" s="86">
        <v>0</v>
      </c>
      <c r="H95" s="60">
        <f t="shared" si="3"/>
        <v>0</v>
      </c>
      <c r="I95" s="127"/>
    </row>
    <row r="96" spans="2:9" s="113" customFormat="1">
      <c r="B96" s="57">
        <v>11</v>
      </c>
      <c r="C96" s="61" t="s">
        <v>65</v>
      </c>
      <c r="D96" s="72" t="s">
        <v>102</v>
      </c>
      <c r="E96" s="73" t="s">
        <v>67</v>
      </c>
      <c r="F96" s="73">
        <f>0.01*F90</f>
        <v>0.52</v>
      </c>
      <c r="G96" s="74">
        <v>0</v>
      </c>
      <c r="H96" s="60">
        <f t="shared" si="3"/>
        <v>0</v>
      </c>
      <c r="I96" s="127"/>
    </row>
    <row r="97" spans="2:9" s="113" customFormat="1">
      <c r="B97" s="57">
        <v>12</v>
      </c>
      <c r="C97" s="61" t="s">
        <v>68</v>
      </c>
      <c r="D97" s="87" t="s">
        <v>103</v>
      </c>
      <c r="E97" s="86" t="s">
        <v>70</v>
      </c>
      <c r="F97" s="86">
        <f>F95*0.01</f>
        <v>0.52</v>
      </c>
      <c r="G97" s="86">
        <v>0</v>
      </c>
      <c r="H97" s="60">
        <f t="shared" si="3"/>
        <v>0</v>
      </c>
      <c r="I97" s="127"/>
    </row>
    <row r="98" spans="2:9" s="113" customFormat="1">
      <c r="B98" s="75" t="s">
        <v>39</v>
      </c>
      <c r="C98" s="77"/>
      <c r="D98" s="77"/>
      <c r="E98" s="76"/>
      <c r="F98" s="76"/>
      <c r="G98" s="76"/>
      <c r="H98" s="130">
        <f>SUM(H86:H97)</f>
        <v>0</v>
      </c>
      <c r="I98" s="127"/>
    </row>
    <row r="99" spans="2:9" s="113" customFormat="1">
      <c r="B99" s="1"/>
      <c r="C99" s="124"/>
      <c r="D99" s="125"/>
      <c r="E99" s="124"/>
      <c r="F99" s="125"/>
      <c r="G99" s="125"/>
      <c r="H99" s="125"/>
      <c r="I99" s="127"/>
    </row>
    <row r="100" spans="2:9" s="113" customFormat="1">
      <c r="B100" s="1"/>
      <c r="C100" s="14" t="s">
        <v>127</v>
      </c>
      <c r="D100" s="54"/>
      <c r="E100" s="54"/>
      <c r="F100" s="54"/>
      <c r="G100" s="54"/>
      <c r="H100" s="54"/>
      <c r="I100" s="127"/>
    </row>
    <row r="101" spans="2:9" s="113" customFormat="1">
      <c r="B101" s="1"/>
      <c r="C101" s="55" t="s">
        <v>72</v>
      </c>
      <c r="D101" s="56" t="s">
        <v>73</v>
      </c>
      <c r="E101" s="55" t="s">
        <v>15</v>
      </c>
      <c r="F101" s="55" t="s">
        <v>16</v>
      </c>
      <c r="G101" s="55" t="s">
        <v>44</v>
      </c>
      <c r="H101" s="55" t="s">
        <v>45</v>
      </c>
      <c r="I101" s="127"/>
    </row>
    <row r="102" spans="2:9" s="113" customFormat="1">
      <c r="B102" s="1"/>
      <c r="C102" s="80">
        <v>1</v>
      </c>
      <c r="D102" s="44" t="s">
        <v>106</v>
      </c>
      <c r="E102" s="131" t="s">
        <v>20</v>
      </c>
      <c r="F102" s="45">
        <f>E81*2</f>
        <v>464</v>
      </c>
      <c r="G102" s="45">
        <v>0</v>
      </c>
      <c r="H102" s="118">
        <f>F102*G102</f>
        <v>0</v>
      </c>
      <c r="I102" s="127"/>
    </row>
    <row r="103" spans="2:9" s="113" customFormat="1">
      <c r="B103" s="1"/>
      <c r="C103" s="80">
        <v>2</v>
      </c>
      <c r="D103" s="83" t="s">
        <v>128</v>
      </c>
      <c r="E103" s="84" t="s">
        <v>83</v>
      </c>
      <c r="F103" s="86">
        <f>F89*0.1</f>
        <v>5.2</v>
      </c>
      <c r="G103" s="86">
        <v>0</v>
      </c>
      <c r="H103" s="60">
        <f>F103*G103</f>
        <v>0</v>
      </c>
      <c r="I103" s="127"/>
    </row>
    <row r="104" spans="2:9" s="113" customFormat="1">
      <c r="B104" s="1"/>
      <c r="C104" s="80">
        <v>3</v>
      </c>
      <c r="D104" s="87" t="s">
        <v>129</v>
      </c>
      <c r="E104" s="84" t="s">
        <v>67</v>
      </c>
      <c r="F104" s="73">
        <f>F89*0.1</f>
        <v>5.2</v>
      </c>
      <c r="G104" s="86">
        <v>0</v>
      </c>
      <c r="H104" s="60">
        <f>F104*G104</f>
        <v>0</v>
      </c>
      <c r="I104" s="127"/>
    </row>
    <row r="105" spans="2:9" s="113" customFormat="1">
      <c r="B105" s="1"/>
      <c r="C105" s="75" t="s">
        <v>130</v>
      </c>
      <c r="D105" s="75"/>
      <c r="E105" s="75"/>
      <c r="F105" s="75" t="s">
        <v>86</v>
      </c>
      <c r="G105" s="75"/>
      <c r="H105" s="78">
        <f>SUM(H102:H104)</f>
        <v>0</v>
      </c>
      <c r="I105" s="127"/>
    </row>
    <row r="106" spans="2:9" s="113" customFormat="1">
      <c r="B106" s="1"/>
      <c r="C106" s="124"/>
      <c r="D106" s="125"/>
      <c r="E106" s="124"/>
      <c r="F106" s="125"/>
      <c r="G106" s="125"/>
      <c r="H106" s="125"/>
      <c r="I106" s="127"/>
    </row>
    <row r="107" spans="2:9" s="113" customFormat="1">
      <c r="B107" s="124"/>
      <c r="C107" s="89" t="s">
        <v>131</v>
      </c>
      <c r="D107" s="90"/>
      <c r="E107" s="91"/>
      <c r="F107" s="91"/>
      <c r="G107" s="91"/>
      <c r="H107" s="60">
        <f>H81+H98+H105</f>
        <v>0</v>
      </c>
      <c r="I107" s="127"/>
    </row>
    <row r="108" spans="2:9">
      <c r="B108" s="54"/>
      <c r="C108" s="110"/>
      <c r="D108" s="110"/>
      <c r="E108" s="111"/>
      <c r="F108" s="111"/>
      <c r="G108" s="111"/>
      <c r="H108" s="112"/>
      <c r="I108" s="101"/>
    </row>
    <row r="109" spans="2:9">
      <c r="B109" s="132" t="s">
        <v>132</v>
      </c>
      <c r="C109" s="132"/>
      <c r="D109" s="132"/>
      <c r="E109" s="132"/>
      <c r="F109" s="132"/>
      <c r="G109" s="132"/>
      <c r="H109" s="132"/>
    </row>
    <row r="110" spans="2:9">
      <c r="B110" s="14" t="s">
        <v>133</v>
      </c>
      <c r="C110" s="54"/>
      <c r="D110" s="54"/>
      <c r="E110" s="54"/>
      <c r="F110" s="54"/>
      <c r="G110" s="54"/>
      <c r="H110" s="54"/>
    </row>
    <row r="111" spans="2:9">
      <c r="B111" s="39" t="s">
        <v>29</v>
      </c>
      <c r="C111" s="40" t="s">
        <v>30</v>
      </c>
      <c r="D111" s="41" t="s">
        <v>31</v>
      </c>
      <c r="E111" s="39" t="s">
        <v>32</v>
      </c>
      <c r="F111" s="42" t="s">
        <v>33</v>
      </c>
      <c r="G111" s="39" t="s">
        <v>34</v>
      </c>
      <c r="H111" s="39" t="s">
        <v>35</v>
      </c>
    </row>
    <row r="112" spans="2:9">
      <c r="B112" s="119" t="s">
        <v>134</v>
      </c>
      <c r="C112" s="133" t="s">
        <v>135</v>
      </c>
      <c r="D112" s="134" t="s">
        <v>136</v>
      </c>
      <c r="E112" s="119">
        <v>300</v>
      </c>
      <c r="F112" s="57" t="s">
        <v>137</v>
      </c>
      <c r="G112" s="73">
        <v>0</v>
      </c>
      <c r="H112" s="60">
        <f t="shared" ref="H112:H117" si="4">G112*E112</f>
        <v>0</v>
      </c>
    </row>
    <row r="113" spans="2:9">
      <c r="B113" s="119" t="s">
        <v>138</v>
      </c>
      <c r="C113" s="133" t="s">
        <v>139</v>
      </c>
      <c r="D113" s="134" t="s">
        <v>136</v>
      </c>
      <c r="E113" s="119">
        <v>300</v>
      </c>
      <c r="F113" s="86" t="s">
        <v>137</v>
      </c>
      <c r="G113" s="73">
        <v>0</v>
      </c>
      <c r="H113" s="60">
        <f t="shared" si="4"/>
        <v>0</v>
      </c>
    </row>
    <row r="114" spans="2:9">
      <c r="B114" s="119" t="s">
        <v>140</v>
      </c>
      <c r="C114" s="133" t="s">
        <v>141</v>
      </c>
      <c r="D114" s="134" t="s">
        <v>136</v>
      </c>
      <c r="E114" s="119">
        <v>300</v>
      </c>
      <c r="F114" s="86" t="s">
        <v>137</v>
      </c>
      <c r="G114" s="73">
        <v>0</v>
      </c>
      <c r="H114" s="60">
        <f t="shared" si="4"/>
        <v>0</v>
      </c>
    </row>
    <row r="115" spans="2:9">
      <c r="B115" s="119" t="s">
        <v>142</v>
      </c>
      <c r="C115" s="133" t="s">
        <v>143</v>
      </c>
      <c r="D115" s="134" t="s">
        <v>136</v>
      </c>
      <c r="E115" s="119">
        <v>300</v>
      </c>
      <c r="F115" s="86" t="s">
        <v>137</v>
      </c>
      <c r="G115" s="73">
        <v>0</v>
      </c>
      <c r="H115" s="60">
        <f t="shared" si="4"/>
        <v>0</v>
      </c>
    </row>
    <row r="116" spans="2:9">
      <c r="B116" s="119" t="s">
        <v>144</v>
      </c>
      <c r="C116" s="133" t="s">
        <v>145</v>
      </c>
      <c r="D116" s="134" t="s">
        <v>146</v>
      </c>
      <c r="E116" s="119">
        <v>300</v>
      </c>
      <c r="F116" s="86" t="s">
        <v>137</v>
      </c>
      <c r="G116" s="73">
        <v>0</v>
      </c>
      <c r="H116" s="60">
        <f t="shared" si="4"/>
        <v>0</v>
      </c>
    </row>
    <row r="117" spans="2:9">
      <c r="B117" s="119" t="s">
        <v>147</v>
      </c>
      <c r="C117" s="133" t="s">
        <v>148</v>
      </c>
      <c r="D117" s="134" t="s">
        <v>146</v>
      </c>
      <c r="E117" s="119">
        <v>300</v>
      </c>
      <c r="F117" s="86" t="s">
        <v>137</v>
      </c>
      <c r="G117" s="73">
        <v>0</v>
      </c>
      <c r="H117" s="60">
        <f t="shared" si="4"/>
        <v>0</v>
      </c>
    </row>
    <row r="118" spans="2:9">
      <c r="B118" s="75" t="s">
        <v>39</v>
      </c>
      <c r="C118" s="76"/>
      <c r="D118" s="77"/>
      <c r="E118" s="76">
        <f>SUM(E112:E117)</f>
        <v>1800</v>
      </c>
      <c r="F118" s="76"/>
      <c r="G118" s="123"/>
      <c r="H118" s="78">
        <f>SUM(H112:H117)</f>
        <v>0</v>
      </c>
    </row>
    <row r="119" spans="2:9">
      <c r="B119" s="30"/>
      <c r="C119" s="135"/>
      <c r="D119" s="135"/>
      <c r="E119" s="136"/>
      <c r="F119" s="136"/>
      <c r="G119" s="136"/>
      <c r="H119" s="137"/>
      <c r="I119" s="30"/>
    </row>
    <row r="120" spans="2:9">
      <c r="B120" s="14" t="s">
        <v>149</v>
      </c>
      <c r="C120" s="54"/>
      <c r="D120" s="54"/>
      <c r="E120" s="54"/>
      <c r="F120" s="54"/>
      <c r="G120" s="54"/>
      <c r="H120" s="54"/>
      <c r="I120" s="30"/>
    </row>
    <row r="121" spans="2:9">
      <c r="B121" s="138" t="s">
        <v>41</v>
      </c>
      <c r="C121" s="138" t="s">
        <v>42</v>
      </c>
      <c r="D121" s="138" t="s">
        <v>43</v>
      </c>
      <c r="E121" s="138" t="s">
        <v>15</v>
      </c>
      <c r="F121" s="138" t="s">
        <v>16</v>
      </c>
      <c r="G121" s="138" t="s">
        <v>44</v>
      </c>
      <c r="H121" s="138" t="s">
        <v>45</v>
      </c>
      <c r="I121" s="30"/>
    </row>
    <row r="122" spans="2:9">
      <c r="B122" s="139">
        <v>1</v>
      </c>
      <c r="C122" s="139" t="s">
        <v>46</v>
      </c>
      <c r="D122" s="140" t="s">
        <v>150</v>
      </c>
      <c r="E122" s="139" t="s">
        <v>20</v>
      </c>
      <c r="F122" s="139">
        <f>E118</f>
        <v>1800</v>
      </c>
      <c r="G122" s="139">
        <v>0</v>
      </c>
      <c r="H122" s="118">
        <f>F122*G122</f>
        <v>0</v>
      </c>
      <c r="I122" s="30"/>
    </row>
    <row r="123" spans="2:9">
      <c r="B123" s="141">
        <v>2</v>
      </c>
      <c r="C123" s="141" t="s">
        <v>151</v>
      </c>
      <c r="D123" s="142" t="s">
        <v>152</v>
      </c>
      <c r="E123" s="141" t="s">
        <v>20</v>
      </c>
      <c r="F123" s="141">
        <f>F122</f>
        <v>1800</v>
      </c>
      <c r="G123" s="141">
        <v>0</v>
      </c>
      <c r="H123" s="60">
        <f>F123*G123</f>
        <v>0</v>
      </c>
      <c r="I123" s="30"/>
    </row>
    <row r="124" spans="2:9">
      <c r="B124" s="141">
        <v>3</v>
      </c>
      <c r="C124" s="141" t="s">
        <v>153</v>
      </c>
      <c r="D124" s="142" t="s">
        <v>154</v>
      </c>
      <c r="E124" s="141" t="s">
        <v>20</v>
      </c>
      <c r="F124" s="141">
        <f>F123</f>
        <v>1800</v>
      </c>
      <c r="G124" s="141">
        <v>0</v>
      </c>
      <c r="H124" s="60">
        <f>F124*G124</f>
        <v>0</v>
      </c>
      <c r="I124" s="30"/>
    </row>
    <row r="125" spans="2:9">
      <c r="B125" s="75" t="s">
        <v>39</v>
      </c>
      <c r="C125" s="77"/>
      <c r="D125" s="77"/>
      <c r="E125" s="76"/>
      <c r="F125" s="76"/>
      <c r="G125" s="76"/>
      <c r="H125" s="143">
        <f>SUM(H122:H124)</f>
        <v>0</v>
      </c>
      <c r="I125" s="30"/>
    </row>
    <row r="126" spans="2:9">
      <c r="B126" s="30"/>
      <c r="C126" s="135"/>
      <c r="D126" s="135"/>
      <c r="E126" s="136"/>
      <c r="F126" s="136"/>
      <c r="G126" s="136"/>
      <c r="H126" s="137"/>
      <c r="I126" s="30"/>
    </row>
    <row r="127" spans="2:9">
      <c r="C127" s="89" t="s">
        <v>155</v>
      </c>
      <c r="D127" s="90"/>
      <c r="E127" s="91"/>
      <c r="F127" s="91"/>
      <c r="G127" s="91"/>
      <c r="H127" s="92">
        <f>H118+H125</f>
        <v>0</v>
      </c>
    </row>
    <row r="128" spans="2:9">
      <c r="B128" s="54"/>
      <c r="C128" s="110"/>
      <c r="D128" s="110"/>
      <c r="E128" s="111"/>
      <c r="F128" s="111"/>
      <c r="G128" s="111"/>
      <c r="H128" s="112"/>
      <c r="I128" s="101"/>
    </row>
    <row r="129" spans="2:9">
      <c r="B129" s="144" t="s">
        <v>156</v>
      </c>
      <c r="C129" s="132"/>
      <c r="D129" s="132"/>
      <c r="E129" s="132"/>
      <c r="F129" s="132"/>
      <c r="G129" s="132"/>
      <c r="H129" s="132"/>
      <c r="I129" s="101"/>
    </row>
    <row r="130" spans="2:9">
      <c r="B130" s="145" t="s">
        <v>157</v>
      </c>
      <c r="C130" s="146"/>
      <c r="D130" s="146"/>
      <c r="E130" s="146"/>
      <c r="F130" s="146"/>
      <c r="G130" s="146"/>
      <c r="H130" s="146"/>
      <c r="I130" s="101"/>
    </row>
    <row r="131" spans="2:9">
      <c r="B131" s="147" t="s">
        <v>41</v>
      </c>
      <c r="C131" s="147" t="s">
        <v>42</v>
      </c>
      <c r="D131" s="148" t="s">
        <v>43</v>
      </c>
      <c r="E131" s="149" t="s">
        <v>15</v>
      </c>
      <c r="F131" s="149" t="s">
        <v>16</v>
      </c>
      <c r="G131" s="149" t="s">
        <v>44</v>
      </c>
      <c r="H131" s="149" t="s">
        <v>45</v>
      </c>
      <c r="I131" s="101"/>
    </row>
    <row r="132" spans="2:9">
      <c r="B132" s="150">
        <v>1</v>
      </c>
      <c r="C132" s="150" t="s">
        <v>46</v>
      </c>
      <c r="D132" s="151" t="s">
        <v>158</v>
      </c>
      <c r="E132" s="152" t="s">
        <v>24</v>
      </c>
      <c r="F132" s="67">
        <v>3.8899999999999997E-2</v>
      </c>
      <c r="G132" s="150">
        <v>0</v>
      </c>
      <c r="H132" s="60">
        <f>F132*G132</f>
        <v>0</v>
      </c>
      <c r="I132" s="101"/>
    </row>
    <row r="133" spans="2:9">
      <c r="B133" s="150">
        <v>2</v>
      </c>
      <c r="C133" s="153" t="s">
        <v>46</v>
      </c>
      <c r="D133" s="151" t="s">
        <v>159</v>
      </c>
      <c r="E133" s="152" t="s">
        <v>24</v>
      </c>
      <c r="F133" s="67">
        <v>3.8899999999999997E-2</v>
      </c>
      <c r="G133" s="150">
        <v>0</v>
      </c>
      <c r="H133" s="60">
        <f>F133*G133</f>
        <v>0</v>
      </c>
      <c r="I133" s="101"/>
    </row>
    <row r="134" spans="2:9">
      <c r="B134" s="150">
        <v>3</v>
      </c>
      <c r="C134" s="153" t="s">
        <v>46</v>
      </c>
      <c r="D134" s="151" t="s">
        <v>160</v>
      </c>
      <c r="E134" s="152" t="s">
        <v>24</v>
      </c>
      <c r="F134" s="67">
        <v>3.8899999999999997E-2</v>
      </c>
      <c r="G134" s="150">
        <v>0</v>
      </c>
      <c r="H134" s="60">
        <f>F134*G134</f>
        <v>0</v>
      </c>
      <c r="I134" s="101"/>
    </row>
    <row r="135" spans="2:9">
      <c r="B135" s="154">
        <v>4</v>
      </c>
      <c r="C135" s="155" t="s">
        <v>46</v>
      </c>
      <c r="D135" s="156" t="s">
        <v>161</v>
      </c>
      <c r="E135" s="157" t="s">
        <v>24</v>
      </c>
      <c r="F135" s="67">
        <v>3.8899999999999997E-2</v>
      </c>
      <c r="G135" s="154">
        <v>0</v>
      </c>
      <c r="H135" s="60">
        <f>F135*G135</f>
        <v>0</v>
      </c>
      <c r="I135" s="101"/>
    </row>
    <row r="136" spans="2:9">
      <c r="B136" s="154">
        <v>5</v>
      </c>
      <c r="C136" s="155" t="s">
        <v>46</v>
      </c>
      <c r="D136" s="156" t="s">
        <v>162</v>
      </c>
      <c r="E136" s="157" t="s">
        <v>24</v>
      </c>
      <c r="F136" s="67">
        <v>3.8899999999999997E-2</v>
      </c>
      <c r="G136" s="154">
        <v>0</v>
      </c>
      <c r="H136" s="60">
        <f>F136*G136</f>
        <v>0</v>
      </c>
      <c r="I136" s="101"/>
    </row>
    <row r="137" spans="2:9">
      <c r="B137" s="158" t="s">
        <v>163</v>
      </c>
      <c r="C137" s="159"/>
      <c r="D137" s="159"/>
      <c r="E137" s="159"/>
      <c r="F137" s="159"/>
      <c r="G137" s="159"/>
      <c r="H137" s="160">
        <f>SUM(H132:H136)</f>
        <v>0</v>
      </c>
      <c r="I137" s="101"/>
    </row>
    <row r="138" spans="2:9">
      <c r="B138" s="54"/>
      <c r="C138" s="110"/>
      <c r="D138" s="110"/>
      <c r="E138" s="111"/>
      <c r="F138" s="111"/>
      <c r="G138" s="111"/>
      <c r="H138" s="112"/>
      <c r="I138" s="101"/>
    </row>
    <row r="139" spans="2:9">
      <c r="B139" s="161" t="s">
        <v>164</v>
      </c>
      <c r="C139" s="110"/>
      <c r="D139" s="110"/>
      <c r="E139" s="111"/>
      <c r="F139" s="111"/>
      <c r="G139" s="111"/>
      <c r="H139" s="112"/>
      <c r="I139" s="101"/>
    </row>
    <row r="140" spans="2:9">
      <c r="B140" s="161" t="s">
        <v>165</v>
      </c>
      <c r="C140" s="162"/>
      <c r="D140" s="163"/>
      <c r="E140" s="164"/>
      <c r="F140" s="164"/>
      <c r="G140" s="164"/>
      <c r="H140" s="163"/>
      <c r="I140" s="101"/>
    </row>
    <row r="141" spans="2:9">
      <c r="B141" s="165" t="s">
        <v>41</v>
      </c>
      <c r="C141" s="165" t="s">
        <v>42</v>
      </c>
      <c r="D141" s="166" t="s">
        <v>43</v>
      </c>
      <c r="E141" s="167" t="s">
        <v>15</v>
      </c>
      <c r="F141" s="167" t="s">
        <v>16</v>
      </c>
      <c r="G141" s="167" t="s">
        <v>44</v>
      </c>
      <c r="H141" s="167" t="s">
        <v>45</v>
      </c>
      <c r="I141" s="101"/>
    </row>
    <row r="142" spans="2:9">
      <c r="B142" s="168">
        <v>1</v>
      </c>
      <c r="C142" s="169" t="s">
        <v>46</v>
      </c>
      <c r="D142" s="170" t="s">
        <v>166</v>
      </c>
      <c r="E142" s="168" t="s">
        <v>24</v>
      </c>
      <c r="F142" s="171">
        <f>F132</f>
        <v>3.8899999999999997E-2</v>
      </c>
      <c r="G142" s="168">
        <v>0</v>
      </c>
      <c r="H142" s="172">
        <f>F142*G142</f>
        <v>0</v>
      </c>
      <c r="I142" s="101"/>
    </row>
    <row r="143" spans="2:9">
      <c r="B143" s="168">
        <v>2</v>
      </c>
      <c r="C143" s="173" t="s">
        <v>46</v>
      </c>
      <c r="D143" s="174" t="s">
        <v>167</v>
      </c>
      <c r="E143" s="175" t="s">
        <v>24</v>
      </c>
      <c r="F143" s="176">
        <f>F142</f>
        <v>3.8899999999999997E-2</v>
      </c>
      <c r="G143" s="177">
        <v>0</v>
      </c>
      <c r="H143" s="172">
        <f>F143*G143</f>
        <v>0</v>
      </c>
      <c r="I143" s="101"/>
    </row>
    <row r="144" spans="2:9">
      <c r="B144" s="178" t="s">
        <v>168</v>
      </c>
      <c r="C144" s="179"/>
      <c r="D144" s="180"/>
      <c r="E144" s="180"/>
      <c r="F144" s="180"/>
      <c r="G144" s="180"/>
      <c r="H144" s="181">
        <f>SUM(H142:H143)</f>
        <v>0</v>
      </c>
    </row>
    <row r="145" spans="2:9">
      <c r="I145" s="101"/>
    </row>
    <row r="146" spans="2:9">
      <c r="B146" s="161" t="s">
        <v>169</v>
      </c>
      <c r="C146" s="162"/>
      <c r="D146" s="163"/>
      <c r="E146" s="164"/>
      <c r="F146" s="164"/>
      <c r="G146" s="164"/>
      <c r="H146" s="163"/>
      <c r="I146" s="101"/>
    </row>
    <row r="147" spans="2:9">
      <c r="B147" s="165" t="s">
        <v>41</v>
      </c>
      <c r="C147" s="165" t="s">
        <v>42</v>
      </c>
      <c r="D147" s="166" t="s">
        <v>43</v>
      </c>
      <c r="E147" s="167" t="s">
        <v>15</v>
      </c>
      <c r="F147" s="167" t="s">
        <v>16</v>
      </c>
      <c r="G147" s="167" t="s">
        <v>44</v>
      </c>
      <c r="H147" s="167" t="s">
        <v>45</v>
      </c>
      <c r="I147" s="101"/>
    </row>
    <row r="148" spans="2:9">
      <c r="B148" s="168">
        <v>1</v>
      </c>
      <c r="C148" s="169" t="s">
        <v>46</v>
      </c>
      <c r="D148" s="170" t="s">
        <v>166</v>
      </c>
      <c r="E148" s="168" t="s">
        <v>24</v>
      </c>
      <c r="F148" s="171">
        <f>F142</f>
        <v>3.8899999999999997E-2</v>
      </c>
      <c r="G148" s="168">
        <v>0</v>
      </c>
      <c r="H148" s="172">
        <f>F148*G148</f>
        <v>0</v>
      </c>
      <c r="I148" s="101"/>
    </row>
    <row r="149" spans="2:9">
      <c r="B149" s="168">
        <v>2</v>
      </c>
      <c r="C149" s="173" t="s">
        <v>46</v>
      </c>
      <c r="D149" s="174" t="s">
        <v>170</v>
      </c>
      <c r="E149" s="175" t="s">
        <v>24</v>
      </c>
      <c r="F149" s="176">
        <f>F148</f>
        <v>3.8899999999999997E-2</v>
      </c>
      <c r="G149" s="177">
        <v>0</v>
      </c>
      <c r="H149" s="172">
        <f>F149*G149</f>
        <v>0</v>
      </c>
      <c r="I149" s="101"/>
    </row>
    <row r="150" spans="2:9">
      <c r="B150" s="178" t="s">
        <v>171</v>
      </c>
      <c r="C150" s="179"/>
      <c r="D150" s="180"/>
      <c r="E150" s="180"/>
      <c r="F150" s="180"/>
      <c r="G150" s="180"/>
      <c r="H150" s="181">
        <f>SUM(H148:H149)</f>
        <v>0</v>
      </c>
      <c r="I150" s="101"/>
    </row>
    <row r="151" spans="2:9">
      <c r="B151" s="178" t="s">
        <v>172</v>
      </c>
      <c r="C151" s="90"/>
      <c r="D151" s="90"/>
      <c r="E151" s="91"/>
      <c r="F151" s="91"/>
      <c r="G151" s="91"/>
      <c r="H151" s="182">
        <f>H144+H150</f>
        <v>0</v>
      </c>
      <c r="I151" s="101"/>
    </row>
    <row r="152" spans="2:9">
      <c r="B152" s="183"/>
      <c r="C152" s="110"/>
      <c r="D152" s="110"/>
      <c r="E152" s="111"/>
      <c r="F152" s="111"/>
      <c r="G152" s="111"/>
      <c r="H152" s="184"/>
      <c r="I152" s="101"/>
    </row>
    <row r="153" spans="2:9">
      <c r="B153" s="14" t="s">
        <v>173</v>
      </c>
      <c r="C153" s="54"/>
      <c r="D153" s="54"/>
      <c r="E153" s="54"/>
      <c r="F153" s="54"/>
      <c r="G153" s="54"/>
      <c r="H153" s="54"/>
      <c r="I153" s="101"/>
    </row>
    <row r="154" spans="2:9">
      <c r="B154" s="14" t="s">
        <v>157</v>
      </c>
      <c r="C154" s="185"/>
      <c r="D154" s="185"/>
      <c r="E154" s="185"/>
      <c r="F154" s="185"/>
      <c r="G154" s="185"/>
      <c r="H154" s="185"/>
      <c r="I154" s="101"/>
    </row>
    <row r="155" spans="2:9">
      <c r="B155" s="186" t="s">
        <v>174</v>
      </c>
      <c r="C155" s="142"/>
      <c r="D155" s="186"/>
      <c r="E155" s="142"/>
      <c r="F155" s="142"/>
      <c r="G155" s="142"/>
      <c r="H155" s="142"/>
      <c r="I155" s="101"/>
    </row>
    <row r="156" spans="2:9">
      <c r="B156" s="138" t="s">
        <v>41</v>
      </c>
      <c r="C156" s="138" t="s">
        <v>42</v>
      </c>
      <c r="D156" s="187" t="s">
        <v>43</v>
      </c>
      <c r="E156" s="188" t="s">
        <v>15</v>
      </c>
      <c r="F156" s="188" t="s">
        <v>16</v>
      </c>
      <c r="G156" s="188" t="s">
        <v>44</v>
      </c>
      <c r="H156" s="188" t="s">
        <v>45</v>
      </c>
      <c r="I156" s="101"/>
    </row>
    <row r="157" spans="2:9">
      <c r="B157" s="141">
        <v>1</v>
      </c>
      <c r="C157" s="189" t="s">
        <v>46</v>
      </c>
      <c r="D157" s="151" t="s">
        <v>175</v>
      </c>
      <c r="E157" s="152" t="s">
        <v>20</v>
      </c>
      <c r="F157" s="190">
        <f>E17</f>
        <v>5</v>
      </c>
      <c r="G157" s="150">
        <v>0</v>
      </c>
      <c r="H157" s="60">
        <f t="shared" ref="H157:H162" si="5">F157*G157</f>
        <v>0</v>
      </c>
      <c r="I157" s="101"/>
    </row>
    <row r="158" spans="2:9">
      <c r="B158" s="141">
        <v>2</v>
      </c>
      <c r="C158" s="191" t="s">
        <v>46</v>
      </c>
      <c r="D158" s="151" t="s">
        <v>176</v>
      </c>
      <c r="E158" s="152" t="s">
        <v>20</v>
      </c>
      <c r="F158" s="190">
        <f>F157</f>
        <v>5</v>
      </c>
      <c r="G158" s="150">
        <v>0</v>
      </c>
      <c r="H158" s="60">
        <f t="shared" si="5"/>
        <v>0</v>
      </c>
      <c r="I158" s="101"/>
    </row>
    <row r="159" spans="2:9" ht="27.6">
      <c r="B159" s="141">
        <v>3</v>
      </c>
      <c r="C159" s="191" t="s">
        <v>46</v>
      </c>
      <c r="D159" s="151" t="s">
        <v>177</v>
      </c>
      <c r="E159" s="152" t="s">
        <v>20</v>
      </c>
      <c r="F159" s="190">
        <f>F157</f>
        <v>5</v>
      </c>
      <c r="G159" s="150">
        <v>0</v>
      </c>
      <c r="H159" s="60">
        <f t="shared" si="5"/>
        <v>0</v>
      </c>
      <c r="I159" s="101"/>
    </row>
    <row r="160" spans="2:9">
      <c r="B160" s="141">
        <v>4</v>
      </c>
      <c r="C160" s="191" t="s">
        <v>46</v>
      </c>
      <c r="D160" s="151" t="s">
        <v>178</v>
      </c>
      <c r="E160" s="152" t="s">
        <v>20</v>
      </c>
      <c r="F160" s="190">
        <f>F157</f>
        <v>5</v>
      </c>
      <c r="G160" s="150">
        <v>0</v>
      </c>
      <c r="H160" s="60">
        <f t="shared" si="5"/>
        <v>0</v>
      </c>
      <c r="I160" s="101"/>
    </row>
    <row r="161" spans="2:9">
      <c r="B161" s="141">
        <v>5</v>
      </c>
      <c r="C161" s="191" t="s">
        <v>46</v>
      </c>
      <c r="D161" s="151" t="s">
        <v>179</v>
      </c>
      <c r="E161" s="152" t="s">
        <v>20</v>
      </c>
      <c r="F161" s="190">
        <f>F157</f>
        <v>5</v>
      </c>
      <c r="G161" s="150">
        <v>0</v>
      </c>
      <c r="H161" s="60">
        <f t="shared" si="5"/>
        <v>0</v>
      </c>
      <c r="I161" s="101"/>
    </row>
    <row r="162" spans="2:9">
      <c r="B162" s="192">
        <v>6</v>
      </c>
      <c r="C162" s="193" t="s">
        <v>46</v>
      </c>
      <c r="D162" s="194" t="s">
        <v>180</v>
      </c>
      <c r="E162" s="195" t="s">
        <v>20</v>
      </c>
      <c r="F162" s="196">
        <f>F157</f>
        <v>5</v>
      </c>
      <c r="G162" s="192">
        <v>0</v>
      </c>
      <c r="H162" s="60">
        <f t="shared" si="5"/>
        <v>0</v>
      </c>
      <c r="I162" s="101"/>
    </row>
    <row r="163" spans="2:9">
      <c r="B163" s="94" t="s">
        <v>181</v>
      </c>
      <c r="C163" s="197"/>
      <c r="D163" s="197"/>
      <c r="E163" s="197"/>
      <c r="F163" s="197"/>
      <c r="G163" s="197"/>
      <c r="H163" s="99">
        <f>SUM(H157:H162)</f>
        <v>0</v>
      </c>
      <c r="I163" s="101"/>
    </row>
    <row r="164" spans="2:9">
      <c r="B164" s="100"/>
      <c r="C164" s="101"/>
      <c r="D164" s="100"/>
      <c r="E164" s="101"/>
      <c r="F164" s="101"/>
      <c r="G164" s="101"/>
      <c r="H164" s="101"/>
      <c r="I164" s="14"/>
    </row>
    <row r="165" spans="2:9">
      <c r="B165" s="14" t="s">
        <v>182</v>
      </c>
      <c r="C165" s="14"/>
      <c r="D165" s="54"/>
      <c r="E165" s="53"/>
      <c r="F165" s="53"/>
      <c r="G165" s="53"/>
      <c r="H165" s="54"/>
    </row>
    <row r="166" spans="2:9" ht="19.5" customHeight="1">
      <c r="B166" s="138" t="s">
        <v>41</v>
      </c>
      <c r="C166" s="138" t="s">
        <v>42</v>
      </c>
      <c r="D166" s="187" t="s">
        <v>43</v>
      </c>
      <c r="E166" s="188" t="s">
        <v>15</v>
      </c>
      <c r="F166" s="188" t="s">
        <v>16</v>
      </c>
      <c r="G166" s="188" t="s">
        <v>44</v>
      </c>
      <c r="H166" s="188" t="s">
        <v>45</v>
      </c>
    </row>
    <row r="167" spans="2:9">
      <c r="B167" s="141">
        <v>1</v>
      </c>
      <c r="C167" s="189" t="s">
        <v>46</v>
      </c>
      <c r="D167" s="198" t="s">
        <v>183</v>
      </c>
      <c r="E167" s="199" t="s">
        <v>20</v>
      </c>
      <c r="F167" s="200">
        <f>F11</f>
        <v>233</v>
      </c>
      <c r="G167" s="141">
        <v>0</v>
      </c>
      <c r="H167" s="60">
        <f>F167*G167</f>
        <v>0</v>
      </c>
    </row>
    <row r="168" spans="2:9">
      <c r="B168" s="141">
        <v>2</v>
      </c>
      <c r="C168" s="191" t="s">
        <v>46</v>
      </c>
      <c r="D168" s="198" t="s">
        <v>178</v>
      </c>
      <c r="E168" s="199" t="s">
        <v>20</v>
      </c>
      <c r="F168" s="200">
        <f>F167</f>
        <v>233</v>
      </c>
      <c r="G168" s="141">
        <v>0</v>
      </c>
      <c r="H168" s="60">
        <f>F168*G168</f>
        <v>0</v>
      </c>
    </row>
    <row r="169" spans="2:9">
      <c r="B169" s="141">
        <v>3</v>
      </c>
      <c r="C169" s="191" t="s">
        <v>46</v>
      </c>
      <c r="D169" s="198" t="s">
        <v>184</v>
      </c>
      <c r="E169" s="199" t="s">
        <v>64</v>
      </c>
      <c r="F169" s="200">
        <f>F89</f>
        <v>52</v>
      </c>
      <c r="G169" s="141">
        <v>0</v>
      </c>
      <c r="H169" s="60">
        <f>F169*G169</f>
        <v>0</v>
      </c>
    </row>
    <row r="170" spans="2:9">
      <c r="B170" s="192">
        <v>4</v>
      </c>
      <c r="C170" s="193" t="s">
        <v>46</v>
      </c>
      <c r="D170" s="194" t="s">
        <v>180</v>
      </c>
      <c r="E170" s="195" t="s">
        <v>64</v>
      </c>
      <c r="F170" s="201">
        <f>F169</f>
        <v>52</v>
      </c>
      <c r="G170" s="192">
        <v>0</v>
      </c>
      <c r="H170" s="60">
        <f>F170*G170</f>
        <v>0</v>
      </c>
    </row>
    <row r="171" spans="2:9">
      <c r="B171" s="94" t="s">
        <v>185</v>
      </c>
      <c r="C171" s="202"/>
      <c r="D171" s="197"/>
      <c r="E171" s="197"/>
      <c r="F171" s="197"/>
      <c r="G171" s="197"/>
      <c r="H171" s="99">
        <f>SUM(H167:H170)</f>
        <v>0</v>
      </c>
      <c r="I171" s="101"/>
    </row>
    <row r="172" spans="2:9">
      <c r="B172" s="101"/>
      <c r="C172" s="203"/>
      <c r="D172" s="101"/>
      <c r="E172" s="101"/>
      <c r="F172" s="101"/>
      <c r="G172" s="101"/>
      <c r="H172" s="204"/>
      <c r="I172" s="101"/>
    </row>
    <row r="173" spans="2:9" ht="16.2">
      <c r="B173" s="205" t="s">
        <v>186</v>
      </c>
      <c r="C173" s="206"/>
      <c r="D173" s="207"/>
      <c r="E173" s="207"/>
      <c r="F173" s="207"/>
      <c r="G173" s="207"/>
      <c r="H173" s="208">
        <f>H163+H171</f>
        <v>0</v>
      </c>
      <c r="I173" s="101"/>
    </row>
    <row r="174" spans="2:9" ht="16.2">
      <c r="B174" s="205" t="s">
        <v>187</v>
      </c>
      <c r="C174" s="206"/>
      <c r="D174" s="207"/>
      <c r="E174" s="207"/>
      <c r="F174" s="207"/>
      <c r="G174" s="207"/>
      <c r="H174" s="208">
        <f>H173*2</f>
        <v>0</v>
      </c>
    </row>
    <row r="175" spans="2:9">
      <c r="C175" s="12"/>
      <c r="D175" s="12"/>
      <c r="E175" s="12"/>
      <c r="F175" s="12"/>
      <c r="G175" s="12"/>
      <c r="H175" s="12"/>
    </row>
    <row r="176" spans="2:9">
      <c r="C176" s="132" t="s">
        <v>188</v>
      </c>
      <c r="D176" s="144"/>
      <c r="E176" s="144"/>
      <c r="F176" s="144"/>
      <c r="G176" s="144"/>
      <c r="H176" s="144"/>
    </row>
    <row r="177" spans="3:10">
      <c r="C177" s="209" t="s">
        <v>189</v>
      </c>
      <c r="D177" s="210"/>
      <c r="E177" s="210"/>
      <c r="F177" s="210"/>
      <c r="G177" s="210"/>
      <c r="H177" s="211">
        <f>H17+H55+H81</f>
        <v>0</v>
      </c>
      <c r="I177" s="212"/>
    </row>
    <row r="178" spans="3:10">
      <c r="C178" s="209" t="s">
        <v>190</v>
      </c>
      <c r="D178" s="210"/>
      <c r="E178" s="210"/>
      <c r="F178" s="210"/>
      <c r="G178" s="210"/>
      <c r="H178" s="211">
        <f>H34+H67+H98</f>
        <v>0</v>
      </c>
      <c r="J178" s="104"/>
    </row>
    <row r="179" spans="3:10">
      <c r="C179" s="213" t="s">
        <v>191</v>
      </c>
      <c r="D179" s="214"/>
      <c r="E179" s="214"/>
      <c r="F179" s="214"/>
      <c r="G179" s="214"/>
      <c r="H179" s="215">
        <f>H174</f>
        <v>0</v>
      </c>
    </row>
    <row r="180" spans="3:10">
      <c r="C180" s="213" t="s">
        <v>192</v>
      </c>
      <c r="D180" s="214"/>
      <c r="E180" s="214"/>
      <c r="F180" s="214"/>
      <c r="G180" s="214"/>
      <c r="H180" s="215">
        <f>H47+H74+H105</f>
        <v>0</v>
      </c>
    </row>
    <row r="181" spans="3:10" ht="15.6">
      <c r="C181" s="216" t="s">
        <v>193</v>
      </c>
      <c r="D181" s="217"/>
      <c r="E181" s="217"/>
      <c r="F181" s="217"/>
      <c r="G181" s="217"/>
      <c r="H181" s="218">
        <f>SUM(H177:H180)</f>
        <v>0</v>
      </c>
    </row>
    <row r="182" spans="3:10" ht="15.6">
      <c r="C182" s="219" t="s">
        <v>194</v>
      </c>
      <c r="D182" s="220"/>
      <c r="E182" s="220"/>
      <c r="F182" s="220"/>
      <c r="G182" s="220"/>
      <c r="H182" s="218">
        <f>H181/100*21</f>
        <v>0</v>
      </c>
    </row>
    <row r="183" spans="3:10" ht="18.600000000000001">
      <c r="C183" s="221" t="s">
        <v>195</v>
      </c>
      <c r="D183" s="222"/>
      <c r="E183" s="222"/>
      <c r="F183" s="222"/>
      <c r="G183" s="222"/>
      <c r="H183" s="223">
        <f>H181+H182</f>
        <v>0</v>
      </c>
    </row>
    <row r="184" spans="3:10" ht="18.600000000000001">
      <c r="C184" s="224"/>
      <c r="D184" s="225"/>
      <c r="E184" s="225"/>
      <c r="F184" s="225"/>
      <c r="G184" s="225"/>
      <c r="H184" s="226"/>
    </row>
    <row r="185" spans="3:10">
      <c r="C185" s="132" t="s">
        <v>196</v>
      </c>
      <c r="D185" s="12"/>
      <c r="E185" s="12"/>
      <c r="F185" s="12"/>
      <c r="G185" s="12"/>
      <c r="H185" s="12"/>
    </row>
    <row r="186" spans="3:10">
      <c r="C186" s="213" t="s">
        <v>197</v>
      </c>
      <c r="D186" s="214"/>
      <c r="E186" s="214"/>
      <c r="F186" s="214"/>
      <c r="G186" s="214"/>
      <c r="H186" s="227">
        <f>H137</f>
        <v>0</v>
      </c>
    </row>
    <row r="187" spans="3:10" ht="15.6">
      <c r="C187" s="216" t="s">
        <v>193</v>
      </c>
      <c r="D187" s="217"/>
      <c r="E187" s="217"/>
      <c r="F187" s="217"/>
      <c r="G187" s="217"/>
      <c r="H187" s="218">
        <f>SUM(H186:H186)</f>
        <v>0</v>
      </c>
    </row>
    <row r="188" spans="3:10" ht="15.6">
      <c r="C188" s="216" t="s">
        <v>198</v>
      </c>
      <c r="D188" s="217"/>
      <c r="E188" s="217"/>
      <c r="F188" s="217"/>
      <c r="G188" s="217"/>
      <c r="H188" s="218">
        <f>H187/100*21</f>
        <v>0</v>
      </c>
    </row>
    <row r="189" spans="3:10" ht="18.600000000000001">
      <c r="C189" s="228" t="s">
        <v>199</v>
      </c>
      <c r="D189" s="229"/>
      <c r="E189" s="229"/>
      <c r="F189" s="229"/>
      <c r="G189" s="229"/>
      <c r="H189" s="230">
        <f>SUM(H187:H188)</f>
        <v>0</v>
      </c>
    </row>
    <row r="191" spans="3:10">
      <c r="C191" s="231" t="s">
        <v>200</v>
      </c>
      <c r="D191" s="162"/>
      <c r="E191" s="162"/>
      <c r="F191" s="162"/>
      <c r="G191" s="162"/>
      <c r="H191" s="162"/>
    </row>
    <row r="192" spans="3:10">
      <c r="C192" s="232" t="s">
        <v>201</v>
      </c>
      <c r="D192" s="233"/>
      <c r="E192" s="233"/>
      <c r="F192" s="233"/>
      <c r="G192" s="233"/>
      <c r="H192" s="234">
        <f>H151</f>
        <v>0</v>
      </c>
    </row>
    <row r="193" spans="3:9" ht="15.6">
      <c r="C193" s="235" t="s">
        <v>193</v>
      </c>
      <c r="D193" s="236"/>
      <c r="E193" s="236"/>
      <c r="F193" s="236"/>
      <c r="G193" s="236"/>
      <c r="H193" s="237">
        <f>SUM(H192:H192)</f>
        <v>0</v>
      </c>
    </row>
    <row r="194" spans="3:9" ht="15.6">
      <c r="C194" s="235" t="s">
        <v>198</v>
      </c>
      <c r="D194" s="236"/>
      <c r="E194" s="236"/>
      <c r="F194" s="236"/>
      <c r="G194" s="236"/>
      <c r="H194" s="237">
        <f>H193/100*21</f>
        <v>0</v>
      </c>
      <c r="I194" s="64"/>
    </row>
    <row r="195" spans="3:9" s="64" customFormat="1" ht="18.600000000000001">
      <c r="C195" s="238" t="s">
        <v>199</v>
      </c>
      <c r="D195" s="236"/>
      <c r="E195" s="236"/>
      <c r="F195" s="236"/>
      <c r="G195" s="236"/>
      <c r="H195" s="239">
        <f>SUM(H193:H194)</f>
        <v>0</v>
      </c>
    </row>
    <row r="196" spans="3:9" s="64" customFormat="1" ht="18.600000000000001">
      <c r="C196" s="224"/>
      <c r="D196" s="240"/>
      <c r="E196" s="240"/>
      <c r="F196" s="240"/>
      <c r="G196" s="240"/>
      <c r="H196" s="226"/>
      <c r="I196" s="241"/>
    </row>
    <row r="197" spans="3:9">
      <c r="C197" s="54" t="s">
        <v>202</v>
      </c>
      <c r="D197" s="12"/>
      <c r="E197" s="12"/>
      <c r="F197" s="12"/>
      <c r="G197" s="12"/>
      <c r="H197" s="12"/>
    </row>
    <row r="198" spans="3:9">
      <c r="C198" s="209" t="s">
        <v>189</v>
      </c>
      <c r="D198" s="210"/>
      <c r="E198" s="210"/>
      <c r="F198" s="210"/>
      <c r="G198" s="210"/>
      <c r="H198" s="227">
        <f>H118</f>
        <v>0</v>
      </c>
    </row>
    <row r="199" spans="3:9">
      <c r="C199" s="213" t="s">
        <v>190</v>
      </c>
      <c r="D199" s="214"/>
      <c r="E199" s="214"/>
      <c r="F199" s="214"/>
      <c r="G199" s="214"/>
      <c r="H199" s="227">
        <f>H125</f>
        <v>0</v>
      </c>
    </row>
    <row r="200" spans="3:9" ht="15.6">
      <c r="C200" s="216" t="s">
        <v>193</v>
      </c>
      <c r="D200" s="217"/>
      <c r="E200" s="217"/>
      <c r="F200" s="217"/>
      <c r="G200" s="217"/>
      <c r="H200" s="218">
        <f>SUM(H198:H199)</f>
        <v>0</v>
      </c>
    </row>
    <row r="201" spans="3:9" ht="15.6">
      <c r="C201" s="209" t="s">
        <v>194</v>
      </c>
      <c r="D201" s="210"/>
      <c r="E201" s="210"/>
      <c r="F201" s="210"/>
      <c r="G201" s="210"/>
      <c r="H201" s="218">
        <f>H200/100*21</f>
        <v>0</v>
      </c>
    </row>
    <row r="202" spans="3:9" ht="18.600000000000001">
      <c r="C202" s="221" t="s">
        <v>203</v>
      </c>
      <c r="D202" s="222"/>
      <c r="E202" s="222"/>
      <c r="F202" s="222"/>
      <c r="G202" s="222"/>
      <c r="H202" s="223">
        <f>H200+H201</f>
        <v>0</v>
      </c>
    </row>
    <row r="204" spans="3:9" ht="15.6">
      <c r="C204" s="216" t="s">
        <v>204</v>
      </c>
      <c r="D204" s="217"/>
      <c r="E204" s="217"/>
      <c r="F204" s="217"/>
      <c r="G204" s="217"/>
      <c r="H204" s="218">
        <f>H181+H187+H193+H200</f>
        <v>0</v>
      </c>
      <c r="I204" s="242"/>
    </row>
    <row r="205" spans="3:9" ht="18.600000000000001">
      <c r="C205" s="243" t="s">
        <v>205</v>
      </c>
      <c r="D205" s="244"/>
      <c r="E205" s="244"/>
      <c r="F205" s="244"/>
      <c r="G205" s="244"/>
      <c r="H205" s="245">
        <f>H183+H189+H195+H202</f>
        <v>0</v>
      </c>
    </row>
    <row r="211" spans="13:13">
      <c r="M211" s="104"/>
    </row>
    <row r="213" spans="13:13">
      <c r="M213" s="104"/>
    </row>
    <row r="215" spans="13:13">
      <c r="M215" s="104"/>
    </row>
  </sheetData>
  <mergeCells count="1">
    <mergeCell ref="I71:I74"/>
  </mergeCells>
  <pageMargins left="0.70833333333333304" right="0.70833333333333304" top="0.78749999999999998" bottom="0.78749999999999998" header="0.51180555555555496" footer="0.51180555555555496"/>
  <pageSetup paperSize="9" scale="55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4" manualBreakCount="4">
    <brk id="49" max="16383" man="1"/>
    <brk id="108" max="16383" man="1"/>
    <brk id="152" max="16383" man="1"/>
    <brk id="1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72"/>
  <sheetViews>
    <sheetView view="pageBreakPreview" topLeftCell="A25" zoomScale="68" zoomScaleNormal="80" zoomScalePageLayoutView="68" workbookViewId="0">
      <selection activeCell="G222" sqref="G222"/>
    </sheetView>
  </sheetViews>
  <sheetFormatPr defaultRowHeight="14.4"/>
  <cols>
    <col min="1" max="2" width="9.109375" style="113" customWidth="1"/>
    <col min="3" max="3" width="51" style="113" customWidth="1"/>
    <col min="4" max="4" width="99.33203125" style="113" customWidth="1"/>
    <col min="5" max="5" width="17.33203125" style="113" customWidth="1"/>
    <col min="6" max="6" width="18.33203125" style="113" customWidth="1"/>
    <col min="7" max="7" width="29.33203125" style="113" customWidth="1"/>
    <col min="8" max="8" width="24.109375" style="113" customWidth="1"/>
    <col min="9" max="9" width="26.44140625" style="113" customWidth="1"/>
    <col min="10" max="10" width="13.88671875" style="113" customWidth="1"/>
    <col min="11" max="1025" width="9.109375" style="113" customWidth="1"/>
  </cols>
  <sheetData>
    <row r="1" spans="2:11" ht="18">
      <c r="B1" s="10" t="s">
        <v>0</v>
      </c>
    </row>
    <row r="2" spans="2:11" ht="18.600000000000001">
      <c r="B2" s="11" t="s">
        <v>206</v>
      </c>
      <c r="C2" s="246"/>
      <c r="D2" s="247"/>
      <c r="E2" s="247"/>
      <c r="F2" s="247"/>
      <c r="G2" s="248"/>
      <c r="H2" s="247"/>
      <c r="I2" s="247"/>
      <c r="J2" s="247"/>
    </row>
    <row r="3" spans="2:11" ht="17.399999999999999">
      <c r="B3" s="14" t="s">
        <v>13</v>
      </c>
      <c r="C3" s="249"/>
      <c r="D3" s="247"/>
      <c r="E3" s="247"/>
      <c r="F3" s="247"/>
      <c r="G3" s="248"/>
      <c r="H3" s="247"/>
      <c r="I3" s="247"/>
      <c r="J3" s="247"/>
    </row>
    <row r="4" spans="2:11">
      <c r="B4" s="15" t="s">
        <v>14</v>
      </c>
    </row>
    <row r="5" spans="2:11" ht="27.6">
      <c r="B5" s="250"/>
      <c r="C5" s="251"/>
      <c r="D5" s="252"/>
      <c r="E5" s="20" t="s">
        <v>15</v>
      </c>
      <c r="F5" s="20" t="s">
        <v>16</v>
      </c>
      <c r="G5" s="20" t="s">
        <v>17</v>
      </c>
      <c r="H5" s="20" t="s">
        <v>18</v>
      </c>
    </row>
    <row r="6" spans="2:11" ht="16.2">
      <c r="B6" s="17" t="s">
        <v>207</v>
      </c>
      <c r="C6" s="253"/>
      <c r="D6" s="254"/>
      <c r="E6" s="24" t="s">
        <v>20</v>
      </c>
      <c r="F6" s="24">
        <f>E93</f>
        <v>189</v>
      </c>
      <c r="G6" s="25">
        <v>260</v>
      </c>
      <c r="H6" s="26">
        <f>H122/E93</f>
        <v>0</v>
      </c>
      <c r="K6" s="255"/>
    </row>
    <row r="7" spans="2:11" ht="16.2">
      <c r="B7" s="21" t="s">
        <v>208</v>
      </c>
      <c r="C7" s="22"/>
      <c r="D7" s="23"/>
      <c r="E7" s="24" t="s">
        <v>20</v>
      </c>
      <c r="F7" s="24">
        <f>E18</f>
        <v>9</v>
      </c>
      <c r="G7" s="25">
        <v>4600</v>
      </c>
      <c r="H7" s="26">
        <f>H51/10</f>
        <v>0</v>
      </c>
    </row>
    <row r="8" spans="2:11" ht="16.2">
      <c r="B8" s="21" t="s">
        <v>209</v>
      </c>
      <c r="C8" s="22"/>
      <c r="D8" s="23"/>
      <c r="E8" s="24" t="s">
        <v>20</v>
      </c>
      <c r="F8" s="24">
        <f>E56</f>
        <v>3</v>
      </c>
      <c r="G8" s="25">
        <v>3200</v>
      </c>
      <c r="H8" s="26">
        <f>H85/E56</f>
        <v>0</v>
      </c>
    </row>
    <row r="9" spans="2:11" ht="14.25" customHeight="1">
      <c r="B9" s="21" t="s">
        <v>210</v>
      </c>
      <c r="C9" s="22"/>
      <c r="D9" s="23"/>
      <c r="E9" s="24" t="s">
        <v>24</v>
      </c>
      <c r="F9" s="24">
        <v>2.0299999999999999E-2</v>
      </c>
      <c r="G9" s="25">
        <v>250000</v>
      </c>
      <c r="H9" s="26">
        <f>H181/F176</f>
        <v>0</v>
      </c>
    </row>
    <row r="10" spans="2:11" ht="15" customHeight="1">
      <c r="B10" s="21" t="s">
        <v>26</v>
      </c>
      <c r="C10" s="22"/>
      <c r="D10" s="23"/>
      <c r="E10" s="24" t="s">
        <v>20</v>
      </c>
      <c r="F10" s="24">
        <f>F6</f>
        <v>189</v>
      </c>
      <c r="G10" s="25">
        <v>115</v>
      </c>
      <c r="H10" s="26">
        <f>H216/F212</f>
        <v>0</v>
      </c>
    </row>
    <row r="11" spans="2:11" ht="17.25" customHeight="1">
      <c r="B11" s="21" t="s">
        <v>211</v>
      </c>
      <c r="C11" s="22"/>
      <c r="D11" s="23"/>
      <c r="E11" s="24" t="s">
        <v>20</v>
      </c>
      <c r="F11" s="24">
        <f>E18+E56</f>
        <v>12</v>
      </c>
      <c r="G11" s="25">
        <v>500</v>
      </c>
      <c r="H11" s="26">
        <f>H208/F202</f>
        <v>0</v>
      </c>
    </row>
    <row r="12" spans="2:11" ht="16.2">
      <c r="B12" s="30"/>
      <c r="C12" s="256"/>
      <c r="D12" s="257"/>
      <c r="E12" s="257"/>
      <c r="F12" s="258"/>
      <c r="G12" s="258"/>
      <c r="H12" s="125"/>
      <c r="I12" s="127"/>
    </row>
    <row r="13" spans="2:11">
      <c r="B13" s="31" t="s">
        <v>212</v>
      </c>
      <c r="C13" s="31"/>
      <c r="D13" s="33"/>
      <c r="E13" s="35"/>
      <c r="F13" s="34"/>
      <c r="G13" s="35"/>
      <c r="H13" s="35"/>
    </row>
    <row r="14" spans="2:11">
      <c r="B14" s="259" t="s">
        <v>213</v>
      </c>
      <c r="C14" s="259"/>
      <c r="D14" s="37"/>
      <c r="E14" s="13"/>
      <c r="F14" s="38"/>
      <c r="G14" s="13"/>
      <c r="H14" s="13"/>
    </row>
    <row r="15" spans="2:11">
      <c r="B15" s="260" t="s">
        <v>29</v>
      </c>
      <c r="C15" s="261" t="s">
        <v>30</v>
      </c>
      <c r="D15" s="262" t="s">
        <v>31</v>
      </c>
      <c r="E15" s="263" t="s">
        <v>32</v>
      </c>
      <c r="F15" s="264" t="s">
        <v>33</v>
      </c>
      <c r="G15" s="263" t="s">
        <v>34</v>
      </c>
      <c r="H15" s="265" t="s">
        <v>35</v>
      </c>
    </row>
    <row r="16" spans="2:11">
      <c r="B16" s="119">
        <v>1</v>
      </c>
      <c r="C16" s="133" t="s">
        <v>214</v>
      </c>
      <c r="D16" s="119" t="s">
        <v>215</v>
      </c>
      <c r="E16" s="119">
        <v>6</v>
      </c>
      <c r="F16" s="119" t="s">
        <v>216</v>
      </c>
      <c r="G16" s="266">
        <v>0</v>
      </c>
      <c r="H16" s="267">
        <f>E16*G16</f>
        <v>0</v>
      </c>
    </row>
    <row r="17" spans="2:9">
      <c r="B17" s="119">
        <v>3</v>
      </c>
      <c r="C17" s="133" t="s">
        <v>217</v>
      </c>
      <c r="D17" s="119" t="s">
        <v>218</v>
      </c>
      <c r="E17" s="119">
        <v>3</v>
      </c>
      <c r="F17" s="119" t="s">
        <v>216</v>
      </c>
      <c r="G17" s="266">
        <v>0</v>
      </c>
      <c r="H17" s="267">
        <f>E17*G17</f>
        <v>0</v>
      </c>
    </row>
    <row r="18" spans="2:9">
      <c r="B18" s="75" t="s">
        <v>39</v>
      </c>
      <c r="C18" s="76"/>
      <c r="D18" s="77"/>
      <c r="E18" s="76">
        <f>SUM(E16:E17)</f>
        <v>9</v>
      </c>
      <c r="F18" s="76"/>
      <c r="G18" s="123">
        <v>0</v>
      </c>
      <c r="H18" s="78">
        <f>SUM(H16:H17)</f>
        <v>0</v>
      </c>
    </row>
    <row r="19" spans="2:9" ht="16.2">
      <c r="B19" s="256"/>
      <c r="C19" s="257"/>
      <c r="D19" s="257"/>
      <c r="E19" s="257"/>
      <c r="F19" s="258"/>
      <c r="G19" s="257"/>
      <c r="H19" s="257"/>
      <c r="I19" s="257"/>
    </row>
    <row r="20" spans="2:9">
      <c r="B20" s="259" t="s">
        <v>219</v>
      </c>
      <c r="C20" s="54"/>
      <c r="D20" s="259"/>
      <c r="E20" s="259"/>
      <c r="F20" s="53"/>
      <c r="G20" s="268"/>
      <c r="H20" s="53"/>
      <c r="I20" s="257"/>
    </row>
    <row r="21" spans="2:9">
      <c r="B21" s="269" t="s">
        <v>41</v>
      </c>
      <c r="C21" s="270" t="s">
        <v>42</v>
      </c>
      <c r="D21" s="271" t="s">
        <v>43</v>
      </c>
      <c r="E21" s="270" t="s">
        <v>15</v>
      </c>
      <c r="F21" s="270" t="s">
        <v>16</v>
      </c>
      <c r="G21" s="272" t="s">
        <v>44</v>
      </c>
      <c r="H21" s="273" t="s">
        <v>45</v>
      </c>
      <c r="I21" s="257"/>
    </row>
    <row r="22" spans="2:9">
      <c r="B22" s="57">
        <v>1</v>
      </c>
      <c r="C22" s="58" t="s">
        <v>46</v>
      </c>
      <c r="D22" s="12" t="s">
        <v>47</v>
      </c>
      <c r="E22" s="57" t="s">
        <v>20</v>
      </c>
      <c r="F22" s="57">
        <f>E18</f>
        <v>9</v>
      </c>
      <c r="G22" s="57">
        <v>0</v>
      </c>
      <c r="H22" s="60">
        <f t="shared" ref="H22:H35" si="0">F22*G22</f>
        <v>0</v>
      </c>
      <c r="I22" s="257"/>
    </row>
    <row r="23" spans="2:9">
      <c r="B23" s="57">
        <v>2</v>
      </c>
      <c r="C23" s="61" t="s">
        <v>220</v>
      </c>
      <c r="D23" s="59" t="s">
        <v>221</v>
      </c>
      <c r="E23" s="57" t="s">
        <v>20</v>
      </c>
      <c r="F23" s="57">
        <f>F22</f>
        <v>9</v>
      </c>
      <c r="G23" s="57">
        <v>0</v>
      </c>
      <c r="H23" s="60">
        <f t="shared" si="0"/>
        <v>0</v>
      </c>
      <c r="I23" s="257"/>
    </row>
    <row r="24" spans="2:9">
      <c r="B24" s="57">
        <v>3</v>
      </c>
      <c r="C24" s="63" t="s">
        <v>46</v>
      </c>
      <c r="D24" s="59" t="s">
        <v>50</v>
      </c>
      <c r="E24" s="57" t="s">
        <v>20</v>
      </c>
      <c r="F24" s="57">
        <f>E18</f>
        <v>9</v>
      </c>
      <c r="G24" s="57">
        <v>0</v>
      </c>
      <c r="H24" s="60">
        <f t="shared" si="0"/>
        <v>0</v>
      </c>
      <c r="I24" s="257"/>
    </row>
    <row r="25" spans="2:9">
      <c r="B25" s="57">
        <v>4</v>
      </c>
      <c r="C25" s="65" t="s">
        <v>51</v>
      </c>
      <c r="D25" s="59" t="s">
        <v>52</v>
      </c>
      <c r="E25" s="57" t="s">
        <v>20</v>
      </c>
      <c r="F25" s="57">
        <f>F22</f>
        <v>9</v>
      </c>
      <c r="G25" s="57">
        <v>0</v>
      </c>
      <c r="H25" s="60">
        <f t="shared" si="0"/>
        <v>0</v>
      </c>
      <c r="I25" s="257"/>
    </row>
    <row r="26" spans="2:9">
      <c r="B26" s="57">
        <v>5</v>
      </c>
      <c r="C26" s="63" t="s">
        <v>46</v>
      </c>
      <c r="D26" s="59" t="s">
        <v>53</v>
      </c>
      <c r="E26" s="57" t="s">
        <v>20</v>
      </c>
      <c r="F26" s="57">
        <f>F22</f>
        <v>9</v>
      </c>
      <c r="G26" s="57">
        <v>0</v>
      </c>
      <c r="H26" s="60">
        <f t="shared" si="0"/>
        <v>0</v>
      </c>
      <c r="I26" s="257"/>
    </row>
    <row r="27" spans="2:9">
      <c r="B27" s="57">
        <v>6</v>
      </c>
      <c r="C27" s="63" t="s">
        <v>54</v>
      </c>
      <c r="D27" s="59" t="s">
        <v>55</v>
      </c>
      <c r="E27" s="57" t="s">
        <v>20</v>
      </c>
      <c r="F27" s="57">
        <f>F22</f>
        <v>9</v>
      </c>
      <c r="G27" s="57">
        <v>0</v>
      </c>
      <c r="H27" s="60">
        <f t="shared" si="0"/>
        <v>0</v>
      </c>
      <c r="I27" s="257"/>
    </row>
    <row r="28" spans="2:9">
      <c r="B28" s="57">
        <v>7</v>
      </c>
      <c r="C28" s="63" t="s">
        <v>56</v>
      </c>
      <c r="D28" s="70" t="s">
        <v>57</v>
      </c>
      <c r="E28" s="57" t="s">
        <v>20</v>
      </c>
      <c r="F28" s="57">
        <f>F22</f>
        <v>9</v>
      </c>
      <c r="G28" s="57">
        <v>0</v>
      </c>
      <c r="H28" s="60">
        <f t="shared" si="0"/>
        <v>0</v>
      </c>
      <c r="I28" s="257"/>
    </row>
    <row r="29" spans="2:9">
      <c r="B29" s="57">
        <v>8</v>
      </c>
      <c r="C29" s="63" t="s">
        <v>46</v>
      </c>
      <c r="D29" s="70" t="s">
        <v>58</v>
      </c>
      <c r="E29" s="57" t="s">
        <v>20</v>
      </c>
      <c r="F29" s="57">
        <f>E18</f>
        <v>9</v>
      </c>
      <c r="G29" s="57">
        <v>0</v>
      </c>
      <c r="H29" s="60">
        <f t="shared" si="0"/>
        <v>0</v>
      </c>
      <c r="I29" s="257"/>
    </row>
    <row r="30" spans="2:9">
      <c r="B30" s="57">
        <v>9</v>
      </c>
      <c r="C30" s="63" t="s">
        <v>59</v>
      </c>
      <c r="D30" s="59" t="s">
        <v>60</v>
      </c>
      <c r="E30" s="57" t="s">
        <v>20</v>
      </c>
      <c r="F30" s="57">
        <f>F22</f>
        <v>9</v>
      </c>
      <c r="G30" s="57">
        <v>0</v>
      </c>
      <c r="H30" s="60">
        <f t="shared" si="0"/>
        <v>0</v>
      </c>
      <c r="I30" s="257"/>
    </row>
    <row r="31" spans="2:9">
      <c r="B31" s="57">
        <v>10</v>
      </c>
      <c r="C31" s="38" t="s">
        <v>62</v>
      </c>
      <c r="D31" s="59" t="s">
        <v>222</v>
      </c>
      <c r="E31" s="57" t="s">
        <v>64</v>
      </c>
      <c r="F31" s="57">
        <f>F22</f>
        <v>9</v>
      </c>
      <c r="G31" s="57">
        <v>0</v>
      </c>
      <c r="H31" s="60">
        <f t="shared" si="0"/>
        <v>0</v>
      </c>
      <c r="I31" s="257"/>
    </row>
    <row r="32" spans="2:9">
      <c r="B32" s="57">
        <v>11</v>
      </c>
      <c r="C32" s="61" t="s">
        <v>46</v>
      </c>
      <c r="D32" s="59" t="s">
        <v>61</v>
      </c>
      <c r="E32" s="57" t="s">
        <v>20</v>
      </c>
      <c r="F32" s="62">
        <f>E18</f>
        <v>9</v>
      </c>
      <c r="G32" s="57">
        <v>0</v>
      </c>
      <c r="H32" s="60">
        <f t="shared" si="0"/>
        <v>0</v>
      </c>
      <c r="I32" s="257"/>
    </row>
    <row r="33" spans="2:9">
      <c r="B33" s="57">
        <v>12</v>
      </c>
      <c r="C33" s="61" t="s">
        <v>65</v>
      </c>
      <c r="D33" s="72" t="s">
        <v>66</v>
      </c>
      <c r="E33" s="73" t="s">
        <v>67</v>
      </c>
      <c r="F33" s="57">
        <f>0.06*E18</f>
        <v>0.54</v>
      </c>
      <c r="G33" s="74">
        <v>0</v>
      </c>
      <c r="H33" s="60">
        <f t="shared" si="0"/>
        <v>0</v>
      </c>
      <c r="I33" s="257"/>
    </row>
    <row r="34" spans="2:9">
      <c r="B34" s="57">
        <v>13</v>
      </c>
      <c r="C34" s="61" t="s">
        <v>68</v>
      </c>
      <c r="D34" s="59" t="s">
        <v>69</v>
      </c>
      <c r="E34" s="57" t="s">
        <v>70</v>
      </c>
      <c r="F34" s="57">
        <f>0.15*F22</f>
        <v>1.3499999999999999</v>
      </c>
      <c r="G34" s="57">
        <v>0</v>
      </c>
      <c r="H34" s="60">
        <f t="shared" si="0"/>
        <v>0</v>
      </c>
      <c r="I34" s="257"/>
    </row>
    <row r="35" spans="2:9">
      <c r="B35" s="57">
        <v>14</v>
      </c>
      <c r="C35" s="274" t="s">
        <v>46</v>
      </c>
      <c r="D35" s="72" t="s">
        <v>223</v>
      </c>
      <c r="E35" s="73" t="s">
        <v>20</v>
      </c>
      <c r="F35" s="73">
        <v>3</v>
      </c>
      <c r="G35" s="275">
        <v>0</v>
      </c>
      <c r="H35" s="60">
        <f t="shared" si="0"/>
        <v>0</v>
      </c>
      <c r="I35" s="257"/>
    </row>
    <row r="36" spans="2:9">
      <c r="B36" s="75" t="s">
        <v>39</v>
      </c>
      <c r="C36" s="76"/>
      <c r="D36" s="77"/>
      <c r="E36" s="76"/>
      <c r="F36" s="76"/>
      <c r="G36" s="76"/>
      <c r="H36" s="78">
        <f>SUM(H22:H35)</f>
        <v>0</v>
      </c>
      <c r="I36" s="257"/>
    </row>
    <row r="37" spans="2:9" ht="16.2">
      <c r="B37" s="256"/>
      <c r="C37" s="257"/>
      <c r="D37" s="257"/>
      <c r="E37" s="257"/>
      <c r="F37" s="258"/>
      <c r="G37" s="257"/>
      <c r="H37" s="257"/>
      <c r="I37" s="257"/>
    </row>
    <row r="38" spans="2:9" ht="16.2">
      <c r="B38" s="256"/>
      <c r="C38" s="54" t="s">
        <v>224</v>
      </c>
      <c r="D38" s="79"/>
      <c r="E38" s="79"/>
      <c r="F38" s="79"/>
      <c r="G38" s="79"/>
      <c r="H38" s="79"/>
      <c r="I38" s="257"/>
    </row>
    <row r="39" spans="2:9" ht="16.2">
      <c r="B39" s="256"/>
      <c r="C39" s="269" t="s">
        <v>72</v>
      </c>
      <c r="D39" s="271" t="s">
        <v>73</v>
      </c>
      <c r="E39" s="270" t="s">
        <v>15</v>
      </c>
      <c r="F39" s="270" t="s">
        <v>16</v>
      </c>
      <c r="G39" s="270" t="s">
        <v>44</v>
      </c>
      <c r="H39" s="276" t="s">
        <v>45</v>
      </c>
      <c r="I39" s="257"/>
    </row>
    <row r="40" spans="2:9" ht="16.2">
      <c r="B40" s="256"/>
      <c r="C40" s="80">
        <v>1</v>
      </c>
      <c r="D40" s="87" t="s">
        <v>74</v>
      </c>
      <c r="E40" s="84" t="s">
        <v>20</v>
      </c>
      <c r="F40" s="86">
        <f>E18*3</f>
        <v>27</v>
      </c>
      <c r="G40" s="86">
        <v>0</v>
      </c>
      <c r="H40" s="60">
        <f t="shared" ref="H40:H48" si="1">F40*G40</f>
        <v>0</v>
      </c>
      <c r="I40" s="257"/>
    </row>
    <row r="41" spans="2:9" ht="16.2">
      <c r="B41" s="256"/>
      <c r="C41" s="80">
        <v>2</v>
      </c>
      <c r="D41" s="59" t="s">
        <v>75</v>
      </c>
      <c r="E41" s="61" t="s">
        <v>20</v>
      </c>
      <c r="F41" s="57">
        <f>F40</f>
        <v>27</v>
      </c>
      <c r="G41" s="57">
        <v>0</v>
      </c>
      <c r="H41" s="60">
        <f t="shared" si="1"/>
        <v>0</v>
      </c>
      <c r="I41" s="257"/>
    </row>
    <row r="42" spans="2:9" ht="16.2">
      <c r="B42" s="256"/>
      <c r="C42" s="80">
        <v>3</v>
      </c>
      <c r="D42" s="81" t="s">
        <v>76</v>
      </c>
      <c r="E42" s="57" t="s">
        <v>20</v>
      </c>
      <c r="F42" s="82">
        <f>F40</f>
        <v>27</v>
      </c>
      <c r="G42" s="57">
        <v>0</v>
      </c>
      <c r="H42" s="60">
        <f t="shared" si="1"/>
        <v>0</v>
      </c>
      <c r="I42" s="257"/>
    </row>
    <row r="43" spans="2:9" ht="16.2">
      <c r="B43" s="256"/>
      <c r="C43" s="80">
        <v>4</v>
      </c>
      <c r="D43" s="83" t="s">
        <v>77</v>
      </c>
      <c r="E43" s="84" t="s">
        <v>78</v>
      </c>
      <c r="F43" s="85">
        <f>E18</f>
        <v>9</v>
      </c>
      <c r="G43" s="86">
        <v>0</v>
      </c>
      <c r="H43" s="60">
        <f t="shared" si="1"/>
        <v>0</v>
      </c>
      <c r="I43" s="257"/>
    </row>
    <row r="44" spans="2:9" ht="16.2">
      <c r="B44" s="256"/>
      <c r="C44" s="80">
        <v>5</v>
      </c>
      <c r="D44" s="81" t="s">
        <v>79</v>
      </c>
      <c r="E44" s="61" t="s">
        <v>20</v>
      </c>
      <c r="F44" s="57">
        <f>E18</f>
        <v>9</v>
      </c>
      <c r="G44" s="57">
        <v>0</v>
      </c>
      <c r="H44" s="60">
        <f t="shared" si="1"/>
        <v>0</v>
      </c>
      <c r="I44" s="257"/>
    </row>
    <row r="45" spans="2:9" ht="16.2">
      <c r="B45" s="256"/>
      <c r="C45" s="80">
        <v>6</v>
      </c>
      <c r="D45" s="83" t="s">
        <v>80</v>
      </c>
      <c r="E45" s="84" t="s">
        <v>20</v>
      </c>
      <c r="F45" s="57">
        <f>E18</f>
        <v>9</v>
      </c>
      <c r="G45" s="86">
        <v>0</v>
      </c>
      <c r="H45" s="60">
        <f t="shared" si="1"/>
        <v>0</v>
      </c>
      <c r="I45" s="257"/>
    </row>
    <row r="46" spans="2:9" ht="16.2">
      <c r="B46" s="256"/>
      <c r="C46" s="80">
        <v>7</v>
      </c>
      <c r="D46" s="83" t="s">
        <v>81</v>
      </c>
      <c r="E46" s="84" t="s">
        <v>20</v>
      </c>
      <c r="F46" s="86">
        <f>E18</f>
        <v>9</v>
      </c>
      <c r="G46" s="86">
        <v>0</v>
      </c>
      <c r="H46" s="60">
        <f t="shared" si="1"/>
        <v>0</v>
      </c>
      <c r="I46" s="257"/>
    </row>
    <row r="47" spans="2:9" ht="16.2">
      <c r="B47" s="256"/>
      <c r="C47" s="80">
        <v>8</v>
      </c>
      <c r="D47" s="83" t="s">
        <v>107</v>
      </c>
      <c r="E47" s="84" t="s">
        <v>83</v>
      </c>
      <c r="F47" s="86">
        <f>E18</f>
        <v>9</v>
      </c>
      <c r="G47" s="86">
        <v>0</v>
      </c>
      <c r="H47" s="60">
        <f t="shared" si="1"/>
        <v>0</v>
      </c>
      <c r="I47" s="257"/>
    </row>
    <row r="48" spans="2:9" ht="16.2">
      <c r="B48" s="256"/>
      <c r="C48" s="80">
        <v>9</v>
      </c>
      <c r="D48" s="87" t="s">
        <v>84</v>
      </c>
      <c r="E48" s="84" t="s">
        <v>67</v>
      </c>
      <c r="F48" s="57">
        <f>F31*0.1</f>
        <v>0.9</v>
      </c>
      <c r="G48" s="86">
        <v>0</v>
      </c>
      <c r="H48" s="60">
        <f t="shared" si="1"/>
        <v>0</v>
      </c>
      <c r="I48" s="257"/>
    </row>
    <row r="49" spans="2:9" ht="16.2">
      <c r="B49" s="256"/>
      <c r="C49" s="75" t="s">
        <v>85</v>
      </c>
      <c r="D49" s="107"/>
      <c r="E49" s="108"/>
      <c r="F49" s="108" t="s">
        <v>86</v>
      </c>
      <c r="G49" s="108"/>
      <c r="H49" s="143">
        <f>SUM(H40:H48)</f>
        <v>0</v>
      </c>
      <c r="I49" s="257"/>
    </row>
    <row r="50" spans="2:9" ht="16.2">
      <c r="B50" s="256"/>
      <c r="C50" s="277"/>
      <c r="D50" s="278"/>
      <c r="E50" s="277"/>
      <c r="F50" s="278"/>
      <c r="G50" s="278"/>
      <c r="H50" s="278"/>
      <c r="I50" s="257"/>
    </row>
    <row r="51" spans="2:9" ht="16.2">
      <c r="B51" s="256"/>
      <c r="C51" s="89" t="s">
        <v>225</v>
      </c>
      <c r="D51" s="90"/>
      <c r="E51" s="91"/>
      <c r="F51" s="91"/>
      <c r="G51" s="91"/>
      <c r="H51" s="92">
        <f>H18+H36+H49</f>
        <v>0</v>
      </c>
      <c r="I51" s="279"/>
    </row>
    <row r="52" spans="2:9" ht="16.2">
      <c r="B52" s="256"/>
      <c r="C52" s="257"/>
      <c r="D52" s="257"/>
      <c r="E52" s="257"/>
      <c r="F52" s="258"/>
      <c r="G52" s="257"/>
      <c r="H52" s="257"/>
      <c r="I52" s="257"/>
    </row>
    <row r="53" spans="2:9">
      <c r="B53" s="259" t="s">
        <v>226</v>
      </c>
      <c r="C53" s="12"/>
      <c r="D53" s="37"/>
      <c r="E53" s="13"/>
      <c r="F53" s="38"/>
      <c r="G53" s="13"/>
      <c r="H53" s="1"/>
    </row>
    <row r="54" spans="2:9">
      <c r="B54" s="39" t="s">
        <v>29</v>
      </c>
      <c r="C54" s="40" t="s">
        <v>30</v>
      </c>
      <c r="D54" s="41" t="s">
        <v>31</v>
      </c>
      <c r="E54" s="39" t="s">
        <v>32</v>
      </c>
      <c r="F54" s="42" t="s">
        <v>33</v>
      </c>
      <c r="G54" s="39" t="s">
        <v>34</v>
      </c>
      <c r="H54" s="55" t="s">
        <v>45</v>
      </c>
    </row>
    <row r="55" spans="2:9">
      <c r="B55" s="114">
        <v>2</v>
      </c>
      <c r="C55" s="70" t="s">
        <v>227</v>
      </c>
      <c r="D55" s="280" t="s">
        <v>228</v>
      </c>
      <c r="E55" s="80">
        <v>3</v>
      </c>
      <c r="F55" s="80" t="s">
        <v>229</v>
      </c>
      <c r="G55" s="80">
        <v>0</v>
      </c>
      <c r="H55" s="281">
        <f>E55*G55</f>
        <v>0</v>
      </c>
    </row>
    <row r="56" spans="2:9">
      <c r="B56" s="75" t="s">
        <v>39</v>
      </c>
      <c r="C56" s="76"/>
      <c r="D56" s="77"/>
      <c r="E56" s="76">
        <f>SUM(E55:E55)</f>
        <v>3</v>
      </c>
      <c r="F56" s="76"/>
      <c r="G56" s="282"/>
      <c r="H56" s="78">
        <f>SUM(H55:H55)</f>
        <v>0</v>
      </c>
    </row>
    <row r="57" spans="2:9" ht="16.2">
      <c r="B57" s="256"/>
      <c r="C57" s="257"/>
      <c r="D57" s="257"/>
      <c r="E57" s="257"/>
      <c r="F57" s="258"/>
      <c r="G57" s="257"/>
      <c r="H57" s="257"/>
      <c r="I57" s="257"/>
    </row>
    <row r="58" spans="2:9">
      <c r="B58" s="259" t="s">
        <v>230</v>
      </c>
      <c r="C58" s="54"/>
      <c r="D58" s="259"/>
      <c r="E58" s="259"/>
      <c r="F58" s="53"/>
      <c r="G58" s="268"/>
      <c r="H58" s="53"/>
      <c r="I58" s="257"/>
    </row>
    <row r="59" spans="2:9">
      <c r="B59" s="55" t="s">
        <v>41</v>
      </c>
      <c r="C59" s="55" t="s">
        <v>42</v>
      </c>
      <c r="D59" s="56" t="s">
        <v>43</v>
      </c>
      <c r="E59" s="55" t="s">
        <v>15</v>
      </c>
      <c r="F59" s="55" t="s">
        <v>16</v>
      </c>
      <c r="G59" s="55" t="s">
        <v>44</v>
      </c>
      <c r="H59" s="55" t="s">
        <v>45</v>
      </c>
      <c r="I59" s="257"/>
    </row>
    <row r="60" spans="2:9">
      <c r="B60" s="57">
        <v>1</v>
      </c>
      <c r="C60" s="58" t="s">
        <v>46</v>
      </c>
      <c r="D60" s="59" t="s">
        <v>47</v>
      </c>
      <c r="E60" s="57" t="s">
        <v>20</v>
      </c>
      <c r="F60" s="57">
        <f>E56</f>
        <v>3</v>
      </c>
      <c r="G60" s="57">
        <v>0</v>
      </c>
      <c r="H60" s="60">
        <f t="shared" ref="H60:H71" si="2">F60*G60</f>
        <v>0</v>
      </c>
      <c r="I60" s="257"/>
    </row>
    <row r="61" spans="2:9">
      <c r="B61" s="57">
        <v>2</v>
      </c>
      <c r="C61" s="57" t="s">
        <v>220</v>
      </c>
      <c r="D61" s="59" t="s">
        <v>231</v>
      </c>
      <c r="E61" s="57" t="s">
        <v>20</v>
      </c>
      <c r="F61" s="57">
        <f>E56</f>
        <v>3</v>
      </c>
      <c r="G61" s="57">
        <v>0</v>
      </c>
      <c r="H61" s="60">
        <f t="shared" si="2"/>
        <v>0</v>
      </c>
      <c r="I61" s="257"/>
    </row>
    <row r="62" spans="2:9">
      <c r="B62" s="57"/>
      <c r="C62" s="57" t="s">
        <v>46</v>
      </c>
      <c r="D62" s="59" t="s">
        <v>50</v>
      </c>
      <c r="E62" s="57" t="s">
        <v>20</v>
      </c>
      <c r="F62" s="57">
        <f>E56</f>
        <v>3</v>
      </c>
      <c r="G62" s="57">
        <v>0</v>
      </c>
      <c r="H62" s="60">
        <f t="shared" si="2"/>
        <v>0</v>
      </c>
      <c r="I62" s="257"/>
    </row>
    <row r="63" spans="2:9">
      <c r="B63" s="57">
        <v>3</v>
      </c>
      <c r="C63" s="67" t="s">
        <v>51</v>
      </c>
      <c r="D63" s="59" t="s">
        <v>232</v>
      </c>
      <c r="E63" s="57" t="s">
        <v>20</v>
      </c>
      <c r="F63" s="57">
        <f>E56</f>
        <v>3</v>
      </c>
      <c r="G63" s="57">
        <v>0</v>
      </c>
      <c r="H63" s="60">
        <f t="shared" si="2"/>
        <v>0</v>
      </c>
      <c r="I63" s="257"/>
    </row>
    <row r="64" spans="2:9">
      <c r="B64" s="57">
        <v>4</v>
      </c>
      <c r="C64" s="63" t="s">
        <v>46</v>
      </c>
      <c r="D64" s="70" t="s">
        <v>58</v>
      </c>
      <c r="E64" s="57" t="s">
        <v>20</v>
      </c>
      <c r="F64" s="57">
        <f>F60</f>
        <v>3</v>
      </c>
      <c r="G64" s="57">
        <v>0</v>
      </c>
      <c r="H64" s="60">
        <f t="shared" si="2"/>
        <v>0</v>
      </c>
      <c r="I64" s="257"/>
    </row>
    <row r="65" spans="2:9">
      <c r="B65" s="57">
        <v>5</v>
      </c>
      <c r="C65" s="57" t="s">
        <v>59</v>
      </c>
      <c r="D65" s="59" t="s">
        <v>233</v>
      </c>
      <c r="E65" s="57" t="s">
        <v>20</v>
      </c>
      <c r="F65" s="57">
        <f>E56</f>
        <v>3</v>
      </c>
      <c r="G65" s="57">
        <v>0</v>
      </c>
      <c r="H65" s="60">
        <f t="shared" si="2"/>
        <v>0</v>
      </c>
      <c r="I65" s="257"/>
    </row>
    <row r="66" spans="2:9">
      <c r="B66" s="57">
        <v>6</v>
      </c>
      <c r="C66" s="57" t="s">
        <v>46</v>
      </c>
      <c r="D66" s="59" t="s">
        <v>234</v>
      </c>
      <c r="E66" s="57" t="s">
        <v>20</v>
      </c>
      <c r="F66" s="13">
        <f>E56</f>
        <v>3</v>
      </c>
      <c r="G66" s="57">
        <v>0</v>
      </c>
      <c r="H66" s="60">
        <f t="shared" si="2"/>
        <v>0</v>
      </c>
      <c r="I66" s="257"/>
    </row>
    <row r="67" spans="2:9">
      <c r="B67" s="57">
        <v>7</v>
      </c>
      <c r="C67" s="57" t="s">
        <v>235</v>
      </c>
      <c r="D67" s="59" t="s">
        <v>236</v>
      </c>
      <c r="E67" s="57" t="s">
        <v>20</v>
      </c>
      <c r="F67" s="57">
        <f>E56</f>
        <v>3</v>
      </c>
      <c r="G67" s="57">
        <v>0</v>
      </c>
      <c r="H67" s="60">
        <f t="shared" si="2"/>
        <v>0</v>
      </c>
      <c r="I67" s="257"/>
    </row>
    <row r="68" spans="2:9">
      <c r="B68" s="57">
        <v>8</v>
      </c>
      <c r="C68" s="61" t="s">
        <v>125</v>
      </c>
      <c r="D68" s="44" t="s">
        <v>101</v>
      </c>
      <c r="E68" s="86" t="s">
        <v>64</v>
      </c>
      <c r="F68" s="85">
        <f>E56</f>
        <v>3</v>
      </c>
      <c r="G68" s="86">
        <v>0</v>
      </c>
      <c r="H68" s="60">
        <f t="shared" si="2"/>
        <v>0</v>
      </c>
      <c r="I68" s="257"/>
    </row>
    <row r="69" spans="2:9">
      <c r="B69" s="57">
        <v>9</v>
      </c>
      <c r="C69" s="61" t="s">
        <v>46</v>
      </c>
      <c r="D69" s="59" t="s">
        <v>61</v>
      </c>
      <c r="E69" s="57" t="s">
        <v>20</v>
      </c>
      <c r="F69" s="62">
        <f>E56</f>
        <v>3</v>
      </c>
      <c r="G69" s="57">
        <v>0</v>
      </c>
      <c r="H69" s="60">
        <f t="shared" si="2"/>
        <v>0</v>
      </c>
      <c r="I69" s="257"/>
    </row>
    <row r="70" spans="2:9">
      <c r="B70" s="57">
        <v>10</v>
      </c>
      <c r="C70" s="61" t="s">
        <v>65</v>
      </c>
      <c r="D70" s="72" t="s">
        <v>237</v>
      </c>
      <c r="E70" s="73" t="s">
        <v>67</v>
      </c>
      <c r="F70" s="73">
        <f>F68*0.6</f>
        <v>1.7999999999999998</v>
      </c>
      <c r="G70" s="74">
        <v>0</v>
      </c>
      <c r="H70" s="60">
        <f t="shared" si="2"/>
        <v>0</v>
      </c>
      <c r="I70" s="257"/>
    </row>
    <row r="71" spans="2:9">
      <c r="B71" s="57">
        <v>11</v>
      </c>
      <c r="C71" s="61" t="s">
        <v>68</v>
      </c>
      <c r="D71" s="59" t="s">
        <v>238</v>
      </c>
      <c r="E71" s="57" t="s">
        <v>70</v>
      </c>
      <c r="F71" s="57">
        <f>F60*0.15</f>
        <v>0.44999999999999996</v>
      </c>
      <c r="G71" s="86">
        <v>0</v>
      </c>
      <c r="H71" s="60">
        <f t="shared" si="2"/>
        <v>0</v>
      </c>
      <c r="I71" s="257"/>
    </row>
    <row r="72" spans="2:9">
      <c r="B72" s="75" t="s">
        <v>39</v>
      </c>
      <c r="C72" s="77"/>
      <c r="D72" s="77"/>
      <c r="E72" s="76"/>
      <c r="F72" s="76"/>
      <c r="G72" s="76"/>
      <c r="H72" s="78">
        <f>SUM(H60:H71)</f>
        <v>0</v>
      </c>
      <c r="I72" s="257"/>
    </row>
    <row r="73" spans="2:9">
      <c r="B73" s="124"/>
      <c r="C73" s="124"/>
      <c r="D73" s="124"/>
      <c r="E73" s="125"/>
      <c r="F73" s="125"/>
      <c r="G73" s="125"/>
      <c r="H73" s="127"/>
      <c r="I73" s="257"/>
    </row>
    <row r="74" spans="2:9" ht="16.2">
      <c r="B74" s="1"/>
      <c r="C74" s="54" t="s">
        <v>239</v>
      </c>
      <c r="D74" s="79"/>
      <c r="E74" s="79"/>
      <c r="F74" s="79"/>
      <c r="G74" s="79"/>
      <c r="H74" s="79"/>
      <c r="I74" s="257"/>
    </row>
    <row r="75" spans="2:9">
      <c r="B75" s="1"/>
      <c r="C75" s="55" t="s">
        <v>72</v>
      </c>
      <c r="D75" s="56" t="s">
        <v>73</v>
      </c>
      <c r="E75" s="55" t="s">
        <v>15</v>
      </c>
      <c r="F75" s="55" t="s">
        <v>16</v>
      </c>
      <c r="G75" s="55" t="s">
        <v>44</v>
      </c>
      <c r="H75" s="55" t="s">
        <v>45</v>
      </c>
      <c r="I75" s="257"/>
    </row>
    <row r="76" spans="2:9">
      <c r="B76" s="1"/>
      <c r="C76" s="80">
        <v>1</v>
      </c>
      <c r="D76" s="44" t="s">
        <v>240</v>
      </c>
      <c r="E76" s="131" t="s">
        <v>20</v>
      </c>
      <c r="F76" s="45">
        <f>F60*3</f>
        <v>9</v>
      </c>
      <c r="G76" s="45">
        <v>0</v>
      </c>
      <c r="H76" s="60">
        <f t="shared" ref="H76:H82" si="3">F76*G76</f>
        <v>0</v>
      </c>
      <c r="I76" s="257"/>
    </row>
    <row r="77" spans="2:9">
      <c r="B77" s="1"/>
      <c r="C77" s="80">
        <v>2</v>
      </c>
      <c r="D77" s="87" t="s">
        <v>241</v>
      </c>
      <c r="E77" s="84" t="s">
        <v>20</v>
      </c>
      <c r="F77" s="86">
        <f>F61</f>
        <v>3</v>
      </c>
      <c r="G77" s="283">
        <v>0</v>
      </c>
      <c r="H77" s="60">
        <f t="shared" si="3"/>
        <v>0</v>
      </c>
      <c r="I77" s="257"/>
    </row>
    <row r="78" spans="2:9">
      <c r="B78" s="1"/>
      <c r="C78" s="80">
        <v>3</v>
      </c>
      <c r="D78" s="87" t="s">
        <v>242</v>
      </c>
      <c r="E78" s="84" t="s">
        <v>78</v>
      </c>
      <c r="F78" s="86">
        <f>F61</f>
        <v>3</v>
      </c>
      <c r="G78" s="283">
        <v>0</v>
      </c>
      <c r="H78" s="60">
        <f t="shared" si="3"/>
        <v>0</v>
      </c>
      <c r="I78" s="257"/>
    </row>
    <row r="79" spans="2:9">
      <c r="B79" s="1"/>
      <c r="C79" s="80">
        <v>4</v>
      </c>
      <c r="D79" s="83" t="s">
        <v>80</v>
      </c>
      <c r="E79" s="84" t="s">
        <v>20</v>
      </c>
      <c r="F79" s="57">
        <f>E55</f>
        <v>3</v>
      </c>
      <c r="G79" s="86">
        <v>0</v>
      </c>
      <c r="H79" s="60">
        <f t="shared" si="3"/>
        <v>0</v>
      </c>
      <c r="I79" s="257"/>
    </row>
    <row r="80" spans="2:9">
      <c r="B80" s="1"/>
      <c r="C80" s="80">
        <v>5</v>
      </c>
      <c r="D80" s="83" t="s">
        <v>243</v>
      </c>
      <c r="E80" s="84" t="s">
        <v>20</v>
      </c>
      <c r="F80" s="86">
        <f>E56</f>
        <v>3</v>
      </c>
      <c r="G80" s="86">
        <v>0</v>
      </c>
      <c r="H80" s="60">
        <f t="shared" si="3"/>
        <v>0</v>
      </c>
      <c r="I80" s="257"/>
    </row>
    <row r="81" spans="2:9">
      <c r="B81" s="1"/>
      <c r="C81" s="80">
        <v>6</v>
      </c>
      <c r="D81" s="83" t="s">
        <v>107</v>
      </c>
      <c r="E81" s="84" t="s">
        <v>83</v>
      </c>
      <c r="F81" s="86">
        <f>E56</f>
        <v>3</v>
      </c>
      <c r="G81" s="86">
        <v>0</v>
      </c>
      <c r="H81" s="60">
        <f t="shared" si="3"/>
        <v>0</v>
      </c>
      <c r="I81" s="257"/>
    </row>
    <row r="82" spans="2:9">
      <c r="B82" s="1"/>
      <c r="C82" s="80">
        <v>7</v>
      </c>
      <c r="D82" s="87" t="s">
        <v>84</v>
      </c>
      <c r="E82" s="84" t="s">
        <v>67</v>
      </c>
      <c r="F82" s="105">
        <f>F60*0.1</f>
        <v>0.30000000000000004</v>
      </c>
      <c r="G82" s="86">
        <v>0</v>
      </c>
      <c r="H82" s="60">
        <f t="shared" si="3"/>
        <v>0</v>
      </c>
      <c r="I82" s="257"/>
    </row>
    <row r="83" spans="2:9" ht="16.2">
      <c r="B83" s="1"/>
      <c r="C83" s="75" t="s">
        <v>39</v>
      </c>
      <c r="D83" s="107"/>
      <c r="E83" s="108"/>
      <c r="F83" s="108" t="s">
        <v>86</v>
      </c>
      <c r="G83" s="108"/>
      <c r="H83" s="143">
        <f>SUM(H76:H82)</f>
        <v>0</v>
      </c>
      <c r="I83" s="257"/>
    </row>
    <row r="84" spans="2:9">
      <c r="B84" s="124"/>
      <c r="C84" s="124"/>
      <c r="D84" s="124"/>
      <c r="E84" s="125"/>
      <c r="F84" s="125"/>
      <c r="G84" s="125"/>
      <c r="H84" s="127"/>
      <c r="I84" s="257"/>
    </row>
    <row r="85" spans="2:9">
      <c r="B85" s="124"/>
      <c r="C85" s="89" t="s">
        <v>244</v>
      </c>
      <c r="D85" s="90"/>
      <c r="E85" s="91"/>
      <c r="F85" s="91"/>
      <c r="G85" s="91"/>
      <c r="H85" s="92">
        <f>H56+H72+H83</f>
        <v>0</v>
      </c>
      <c r="I85" s="279"/>
    </row>
    <row r="86" spans="2:9" ht="16.2">
      <c r="B86" s="256"/>
      <c r="C86" s="257"/>
      <c r="D86" s="257"/>
      <c r="E86" s="257"/>
      <c r="F86" s="258"/>
      <c r="G86" s="257"/>
      <c r="H86" s="257"/>
      <c r="I86" s="257"/>
    </row>
    <row r="87" spans="2:9">
      <c r="B87" s="132" t="s">
        <v>245</v>
      </c>
      <c r="C87" s="132"/>
      <c r="D87" s="132"/>
      <c r="E87" s="132"/>
      <c r="F87" s="132"/>
      <c r="G87" s="132"/>
      <c r="H87" s="132"/>
    </row>
    <row r="88" spans="2:9">
      <c r="B88" s="54" t="s">
        <v>246</v>
      </c>
      <c r="C88" s="54"/>
      <c r="D88" s="54"/>
      <c r="E88" s="54"/>
      <c r="F88" s="54"/>
      <c r="G88" s="54"/>
      <c r="H88" s="54"/>
    </row>
    <row r="89" spans="2:9">
      <c r="B89" s="39" t="s">
        <v>29</v>
      </c>
      <c r="C89" s="40" t="s">
        <v>30</v>
      </c>
      <c r="D89" s="41" t="s">
        <v>31</v>
      </c>
      <c r="E89" s="39" t="s">
        <v>32</v>
      </c>
      <c r="F89" s="42" t="s">
        <v>33</v>
      </c>
      <c r="G89" s="39" t="s">
        <v>34</v>
      </c>
      <c r="H89" s="39" t="s">
        <v>35</v>
      </c>
    </row>
    <row r="90" spans="2:9">
      <c r="B90" s="114" t="s">
        <v>90</v>
      </c>
      <c r="C90" s="70" t="s">
        <v>247</v>
      </c>
      <c r="D90" s="44" t="s">
        <v>115</v>
      </c>
      <c r="E90" s="114">
        <v>99</v>
      </c>
      <c r="F90" s="116" t="s">
        <v>112</v>
      </c>
      <c r="G90" s="117">
        <v>0</v>
      </c>
      <c r="H90" s="284">
        <f>E90*G90</f>
        <v>0</v>
      </c>
    </row>
    <row r="91" spans="2:9">
      <c r="B91" s="119" t="s">
        <v>109</v>
      </c>
      <c r="C91" s="70" t="s">
        <v>248</v>
      </c>
      <c r="D91" s="87" t="s">
        <v>111</v>
      </c>
      <c r="E91" s="285">
        <v>44</v>
      </c>
      <c r="F91" s="121" t="s">
        <v>112</v>
      </c>
      <c r="G91" s="122">
        <v>0</v>
      </c>
      <c r="H91" s="286">
        <f>E91*G91</f>
        <v>0</v>
      </c>
    </row>
    <row r="92" spans="2:9">
      <c r="B92" s="119" t="s">
        <v>113</v>
      </c>
      <c r="C92" s="70" t="s">
        <v>249</v>
      </c>
      <c r="D92" s="87" t="s">
        <v>250</v>
      </c>
      <c r="E92" s="285">
        <v>46</v>
      </c>
      <c r="F92" s="121" t="s">
        <v>112</v>
      </c>
      <c r="G92" s="122">
        <v>0</v>
      </c>
      <c r="H92" s="286">
        <f>E92*G92</f>
        <v>0</v>
      </c>
    </row>
    <row r="93" spans="2:9">
      <c r="B93" s="75" t="s">
        <v>39</v>
      </c>
      <c r="C93" s="76"/>
      <c r="D93" s="77"/>
      <c r="E93" s="76">
        <f>SUM(E90:E92)</f>
        <v>189</v>
      </c>
      <c r="F93" s="76"/>
      <c r="G93" s="123"/>
      <c r="H93" s="78">
        <f>SUM(H90:H92)</f>
        <v>0</v>
      </c>
    </row>
    <row r="94" spans="2:9">
      <c r="B94" s="124"/>
      <c r="C94" s="125"/>
      <c r="D94" s="124"/>
      <c r="E94" s="125"/>
      <c r="F94" s="125"/>
      <c r="G94" s="125"/>
      <c r="H94" s="126"/>
      <c r="I94" s="127"/>
    </row>
    <row r="95" spans="2:9">
      <c r="B95" s="124"/>
      <c r="C95" s="125"/>
      <c r="D95" s="124"/>
      <c r="E95" s="125"/>
      <c r="F95" s="125"/>
      <c r="G95" s="125"/>
      <c r="H95" s="126"/>
      <c r="I95" s="127"/>
    </row>
    <row r="96" spans="2:9">
      <c r="B96" s="54" t="s">
        <v>251</v>
      </c>
      <c r="C96" s="54"/>
      <c r="D96" s="54"/>
      <c r="E96" s="54"/>
      <c r="F96" s="54"/>
      <c r="G96" s="54"/>
      <c r="H96" s="54"/>
      <c r="I96" s="127"/>
    </row>
    <row r="97" spans="2:9">
      <c r="B97" s="55" t="s">
        <v>41</v>
      </c>
      <c r="C97" s="55" t="s">
        <v>42</v>
      </c>
      <c r="D97" s="56" t="s">
        <v>43</v>
      </c>
      <c r="E97" s="55" t="s">
        <v>15</v>
      </c>
      <c r="F97" s="55" t="s">
        <v>16</v>
      </c>
      <c r="G97" s="55" t="s">
        <v>44</v>
      </c>
      <c r="H97" s="55" t="s">
        <v>45</v>
      </c>
      <c r="I97" s="127"/>
    </row>
    <row r="98" spans="2:9">
      <c r="B98" s="80">
        <v>1</v>
      </c>
      <c r="C98" s="287" t="s">
        <v>46</v>
      </c>
      <c r="D98" s="70" t="s">
        <v>95</v>
      </c>
      <c r="E98" s="80" t="s">
        <v>20</v>
      </c>
      <c r="F98" s="80">
        <f>E93</f>
        <v>189</v>
      </c>
      <c r="G98" s="80">
        <v>0</v>
      </c>
      <c r="H98" s="118">
        <f t="shared" ref="H98:H110" si="4">F98*G98</f>
        <v>0</v>
      </c>
      <c r="I98" s="127"/>
    </row>
    <row r="99" spans="2:9">
      <c r="B99" s="80"/>
      <c r="C99" s="61" t="s">
        <v>120</v>
      </c>
      <c r="D99" s="59" t="s">
        <v>121</v>
      </c>
      <c r="E99" s="57" t="s">
        <v>64</v>
      </c>
      <c r="F99" s="68">
        <f>F100</f>
        <v>132</v>
      </c>
      <c r="G99" s="57">
        <v>0</v>
      </c>
      <c r="H99" s="60">
        <f t="shared" si="4"/>
        <v>0</v>
      </c>
      <c r="I99" s="127"/>
    </row>
    <row r="100" spans="2:9">
      <c r="B100" s="57">
        <v>2</v>
      </c>
      <c r="C100" s="61" t="s">
        <v>122</v>
      </c>
      <c r="D100" s="59" t="s">
        <v>123</v>
      </c>
      <c r="E100" s="57" t="s">
        <v>64</v>
      </c>
      <c r="F100" s="62">
        <v>132</v>
      </c>
      <c r="G100" s="57">
        <v>0</v>
      </c>
      <c r="H100" s="60">
        <f t="shared" si="4"/>
        <v>0</v>
      </c>
      <c r="I100" s="127"/>
    </row>
    <row r="101" spans="2:9">
      <c r="B101" s="80">
        <v>3</v>
      </c>
      <c r="C101" s="61" t="s">
        <v>46</v>
      </c>
      <c r="D101" s="59" t="s">
        <v>50</v>
      </c>
      <c r="E101" s="57" t="s">
        <v>64</v>
      </c>
      <c r="F101" s="62">
        <f>F100</f>
        <v>132</v>
      </c>
      <c r="G101" s="57">
        <v>0</v>
      </c>
      <c r="H101" s="60">
        <f t="shared" si="4"/>
        <v>0</v>
      </c>
      <c r="I101" s="127"/>
    </row>
    <row r="102" spans="2:9">
      <c r="B102" s="57">
        <v>4</v>
      </c>
      <c r="C102" s="61" t="s">
        <v>252</v>
      </c>
      <c r="D102" s="59" t="s">
        <v>253</v>
      </c>
      <c r="E102" s="57" t="s">
        <v>64</v>
      </c>
      <c r="F102" s="62">
        <f>F110</f>
        <v>110</v>
      </c>
      <c r="G102" s="57">
        <v>0</v>
      </c>
      <c r="H102" s="60">
        <f t="shared" si="4"/>
        <v>0</v>
      </c>
      <c r="I102" s="127"/>
    </row>
    <row r="103" spans="2:9">
      <c r="B103" s="80">
        <v>5</v>
      </c>
      <c r="C103" s="274" t="s">
        <v>46</v>
      </c>
      <c r="D103" s="142" t="s">
        <v>254</v>
      </c>
      <c r="E103" s="141" t="s">
        <v>255</v>
      </c>
      <c r="F103" s="288">
        <v>120</v>
      </c>
      <c r="G103" s="289">
        <v>0</v>
      </c>
      <c r="H103" s="60">
        <f t="shared" si="4"/>
        <v>0</v>
      </c>
      <c r="I103" s="127"/>
    </row>
    <row r="104" spans="2:9">
      <c r="B104" s="57">
        <v>6</v>
      </c>
      <c r="C104" s="57" t="s">
        <v>96</v>
      </c>
      <c r="D104" s="59" t="s">
        <v>97</v>
      </c>
      <c r="E104" s="57" t="s">
        <v>20</v>
      </c>
      <c r="F104" s="57">
        <f>E93</f>
        <v>189</v>
      </c>
      <c r="G104" s="57">
        <v>0</v>
      </c>
      <c r="H104" s="60">
        <f t="shared" si="4"/>
        <v>0</v>
      </c>
      <c r="I104" s="127"/>
    </row>
    <row r="105" spans="2:9">
      <c r="B105" s="80">
        <v>7</v>
      </c>
      <c r="C105" s="57" t="s">
        <v>98</v>
      </c>
      <c r="D105" s="59" t="s">
        <v>124</v>
      </c>
      <c r="E105" s="57" t="s">
        <v>20</v>
      </c>
      <c r="F105" s="13">
        <f>F104</f>
        <v>189</v>
      </c>
      <c r="G105" s="57">
        <v>0</v>
      </c>
      <c r="H105" s="60">
        <f t="shared" si="4"/>
        <v>0</v>
      </c>
      <c r="I105" s="127"/>
    </row>
    <row r="106" spans="2:9">
      <c r="B106" s="57">
        <v>8</v>
      </c>
      <c r="C106" s="57" t="s">
        <v>46</v>
      </c>
      <c r="D106" s="59" t="s">
        <v>100</v>
      </c>
      <c r="E106" s="57" t="s">
        <v>20</v>
      </c>
      <c r="F106" s="57">
        <f>F105</f>
        <v>189</v>
      </c>
      <c r="G106" s="57">
        <v>0</v>
      </c>
      <c r="H106" s="60">
        <f t="shared" si="4"/>
        <v>0</v>
      </c>
      <c r="I106" s="127"/>
    </row>
    <row r="107" spans="2:9">
      <c r="B107" s="80">
        <v>9</v>
      </c>
      <c r="C107" s="61" t="s">
        <v>125</v>
      </c>
      <c r="D107" s="44" t="s">
        <v>126</v>
      </c>
      <c r="E107" s="86" t="s">
        <v>64</v>
      </c>
      <c r="F107" s="85">
        <f>F100</f>
        <v>132</v>
      </c>
      <c r="G107" s="86">
        <v>0</v>
      </c>
      <c r="H107" s="60">
        <f t="shared" si="4"/>
        <v>0</v>
      </c>
      <c r="I107" s="127"/>
    </row>
    <row r="108" spans="2:9">
      <c r="B108" s="57">
        <v>10</v>
      </c>
      <c r="C108" s="61" t="s">
        <v>65</v>
      </c>
      <c r="D108" s="72" t="s">
        <v>102</v>
      </c>
      <c r="E108" s="73" t="s">
        <v>67</v>
      </c>
      <c r="F108" s="73">
        <f>0.01*F100</f>
        <v>1.32</v>
      </c>
      <c r="G108" s="74">
        <v>0</v>
      </c>
      <c r="H108" s="60">
        <f t="shared" si="4"/>
        <v>0</v>
      </c>
      <c r="I108" s="127"/>
    </row>
    <row r="109" spans="2:9">
      <c r="B109" s="80">
        <v>11</v>
      </c>
      <c r="C109" s="84" t="s">
        <v>68</v>
      </c>
      <c r="D109" s="87" t="s">
        <v>103</v>
      </c>
      <c r="E109" s="86" t="s">
        <v>70</v>
      </c>
      <c r="F109" s="86">
        <f>F107*0.01</f>
        <v>1.32</v>
      </c>
      <c r="G109" s="86">
        <v>0</v>
      </c>
      <c r="H109" s="60">
        <f t="shared" si="4"/>
        <v>0</v>
      </c>
      <c r="I109" s="127"/>
    </row>
    <row r="110" spans="2:9">
      <c r="B110" s="57">
        <v>12</v>
      </c>
      <c r="C110" s="274" t="s">
        <v>46</v>
      </c>
      <c r="D110" s="72" t="s">
        <v>223</v>
      </c>
      <c r="E110" s="73" t="s">
        <v>64</v>
      </c>
      <c r="F110" s="73">
        <v>110</v>
      </c>
      <c r="G110" s="275">
        <v>0</v>
      </c>
      <c r="H110" s="60">
        <f t="shared" si="4"/>
        <v>0</v>
      </c>
      <c r="I110" s="127"/>
    </row>
    <row r="111" spans="2:9">
      <c r="B111" s="75" t="s">
        <v>39</v>
      </c>
      <c r="C111" s="77"/>
      <c r="D111" s="77"/>
      <c r="E111" s="76"/>
      <c r="F111" s="76"/>
      <c r="G111" s="76"/>
      <c r="H111" s="130">
        <f>SUM(H98:H110)</f>
        <v>0</v>
      </c>
      <c r="I111" s="127"/>
    </row>
    <row r="112" spans="2:9">
      <c r="B112" s="1"/>
      <c r="C112" s="124"/>
      <c r="D112" s="125"/>
      <c r="E112" s="124"/>
      <c r="F112" s="125"/>
      <c r="G112" s="125"/>
      <c r="H112" s="125"/>
      <c r="I112" s="127"/>
    </row>
    <row r="113" spans="2:9">
      <c r="B113" s="1"/>
      <c r="C113" s="54" t="s">
        <v>256</v>
      </c>
      <c r="D113" s="54"/>
      <c r="E113" s="54"/>
      <c r="F113" s="54"/>
      <c r="G113" s="54"/>
      <c r="H113" s="54"/>
      <c r="I113" s="127"/>
    </row>
    <row r="114" spans="2:9">
      <c r="B114" s="1"/>
      <c r="C114" s="55" t="s">
        <v>72</v>
      </c>
      <c r="D114" s="56" t="s">
        <v>73</v>
      </c>
      <c r="E114" s="55" t="s">
        <v>15</v>
      </c>
      <c r="F114" s="55" t="s">
        <v>16</v>
      </c>
      <c r="G114" s="55" t="s">
        <v>44</v>
      </c>
      <c r="H114" s="55" t="s">
        <v>45</v>
      </c>
      <c r="I114" s="127"/>
    </row>
    <row r="115" spans="2:9">
      <c r="B115" s="1"/>
      <c r="C115" s="80">
        <v>1</v>
      </c>
      <c r="D115" s="44" t="s">
        <v>106</v>
      </c>
      <c r="E115" s="131" t="s">
        <v>20</v>
      </c>
      <c r="F115" s="45">
        <f>E93*2</f>
        <v>378</v>
      </c>
      <c r="G115" s="45">
        <v>0</v>
      </c>
      <c r="H115" s="118">
        <f>F115*G115</f>
        <v>0</v>
      </c>
      <c r="I115" s="127"/>
    </row>
    <row r="116" spans="2:9">
      <c r="B116" s="1"/>
      <c r="C116" s="80">
        <v>2</v>
      </c>
      <c r="D116" s="72" t="s">
        <v>257</v>
      </c>
      <c r="E116" s="290" t="s">
        <v>255</v>
      </c>
      <c r="F116" s="74">
        <f>F103</f>
        <v>120</v>
      </c>
      <c r="G116" s="73">
        <v>0</v>
      </c>
      <c r="H116" s="60">
        <f>F116*G116</f>
        <v>0</v>
      </c>
      <c r="I116" s="127"/>
    </row>
    <row r="117" spans="2:9">
      <c r="B117" s="1"/>
      <c r="C117" s="80">
        <v>3</v>
      </c>
      <c r="D117" s="83" t="s">
        <v>128</v>
      </c>
      <c r="E117" s="84" t="s">
        <v>83</v>
      </c>
      <c r="F117" s="86">
        <f>F100*0.1</f>
        <v>13.200000000000001</v>
      </c>
      <c r="G117" s="86">
        <v>0</v>
      </c>
      <c r="H117" s="60">
        <f>F117*G117</f>
        <v>0</v>
      </c>
      <c r="I117" s="127"/>
    </row>
    <row r="118" spans="2:9">
      <c r="B118" s="1"/>
      <c r="C118" s="80">
        <v>4</v>
      </c>
      <c r="D118" s="83" t="s">
        <v>258</v>
      </c>
      <c r="E118" s="84" t="s">
        <v>64</v>
      </c>
      <c r="F118" s="86">
        <f>F102</f>
        <v>110</v>
      </c>
      <c r="G118" s="86">
        <v>0</v>
      </c>
      <c r="H118" s="60">
        <f>F118*G118</f>
        <v>0</v>
      </c>
      <c r="I118" s="127"/>
    </row>
    <row r="119" spans="2:9">
      <c r="B119" s="1"/>
      <c r="C119" s="80">
        <v>5</v>
      </c>
      <c r="D119" s="87" t="s">
        <v>129</v>
      </c>
      <c r="E119" s="84" t="s">
        <v>67</v>
      </c>
      <c r="F119" s="73">
        <f>F100*0.1</f>
        <v>13.200000000000001</v>
      </c>
      <c r="G119" s="86">
        <v>0</v>
      </c>
      <c r="H119" s="60">
        <f>F119*G119</f>
        <v>0</v>
      </c>
      <c r="I119" s="127"/>
    </row>
    <row r="120" spans="2:9">
      <c r="B120" s="1"/>
      <c r="C120" s="75" t="s">
        <v>130</v>
      </c>
      <c r="D120" s="75"/>
      <c r="E120" s="75"/>
      <c r="F120" s="75" t="s">
        <v>86</v>
      </c>
      <c r="G120" s="75"/>
      <c r="H120" s="78">
        <f>SUM(H115:H119)</f>
        <v>0</v>
      </c>
      <c r="I120" s="127"/>
    </row>
    <row r="121" spans="2:9">
      <c r="B121" s="1"/>
      <c r="C121" s="124"/>
      <c r="D121" s="125"/>
      <c r="E121" s="124"/>
      <c r="F121" s="125"/>
      <c r="G121" s="125"/>
      <c r="H121" s="125"/>
      <c r="I121" s="127"/>
    </row>
    <row r="122" spans="2:9">
      <c r="B122" s="124"/>
      <c r="C122" s="89" t="s">
        <v>259</v>
      </c>
      <c r="D122" s="90"/>
      <c r="E122" s="91"/>
      <c r="F122" s="91"/>
      <c r="G122" s="91"/>
      <c r="H122" s="92">
        <f>H93+H111+H120</f>
        <v>0</v>
      </c>
      <c r="I122" s="127"/>
    </row>
    <row r="123" spans="2:9" ht="16.2">
      <c r="B123" s="291"/>
      <c r="C123" s="292"/>
      <c r="D123" s="293"/>
      <c r="E123" s="293"/>
      <c r="F123" s="294"/>
      <c r="G123" s="293"/>
      <c r="H123" s="295"/>
      <c r="I123" s="295"/>
    </row>
    <row r="124" spans="2:9">
      <c r="B124" s="1"/>
      <c r="C124" s="132" t="s">
        <v>260</v>
      </c>
      <c r="D124" s="132"/>
      <c r="E124" s="132"/>
      <c r="F124" s="132"/>
      <c r="G124" s="132"/>
      <c r="H124" s="132"/>
      <c r="I124" s="132"/>
    </row>
    <row r="125" spans="2:9">
      <c r="B125" s="1"/>
      <c r="C125" s="54" t="s">
        <v>261</v>
      </c>
      <c r="D125" s="54"/>
      <c r="E125" s="54"/>
      <c r="F125" s="54"/>
      <c r="G125" s="54"/>
      <c r="H125" s="54"/>
      <c r="I125" s="54"/>
    </row>
    <row r="126" spans="2:9">
      <c r="B126" s="39" t="s">
        <v>29</v>
      </c>
      <c r="C126" s="40" t="s">
        <v>30</v>
      </c>
      <c r="D126" s="41" t="s">
        <v>31</v>
      </c>
      <c r="E126" s="39" t="s">
        <v>32</v>
      </c>
      <c r="F126" s="42" t="s">
        <v>33</v>
      </c>
      <c r="G126" s="39" t="s">
        <v>34</v>
      </c>
      <c r="H126" s="39" t="s">
        <v>35</v>
      </c>
    </row>
    <row r="127" spans="2:9">
      <c r="B127" s="296" t="s">
        <v>262</v>
      </c>
      <c r="C127" s="133" t="s">
        <v>263</v>
      </c>
      <c r="D127" s="133" t="s">
        <v>264</v>
      </c>
      <c r="E127" s="119">
        <v>12</v>
      </c>
      <c r="F127" s="57" t="s">
        <v>265</v>
      </c>
      <c r="G127" s="73">
        <v>0</v>
      </c>
      <c r="H127" s="60">
        <f t="shared" ref="H127:H136" si="5">G127*E127</f>
        <v>0</v>
      </c>
    </row>
    <row r="128" spans="2:9">
      <c r="B128" s="296" t="s">
        <v>266</v>
      </c>
      <c r="C128" s="133" t="s">
        <v>267</v>
      </c>
      <c r="D128" s="133" t="s">
        <v>268</v>
      </c>
      <c r="E128" s="119">
        <v>43</v>
      </c>
      <c r="F128" s="57" t="s">
        <v>265</v>
      </c>
      <c r="G128" s="73">
        <v>0</v>
      </c>
      <c r="H128" s="60">
        <f t="shared" si="5"/>
        <v>0</v>
      </c>
    </row>
    <row r="129" spans="2:9">
      <c r="B129" s="297" t="s">
        <v>269</v>
      </c>
      <c r="C129" s="133" t="s">
        <v>270</v>
      </c>
      <c r="D129" s="298" t="s">
        <v>271</v>
      </c>
      <c r="E129" s="119">
        <v>128</v>
      </c>
      <c r="F129" s="57" t="s">
        <v>265</v>
      </c>
      <c r="G129" s="73">
        <v>0</v>
      </c>
      <c r="H129" s="60">
        <f t="shared" si="5"/>
        <v>0</v>
      </c>
    </row>
    <row r="130" spans="2:9">
      <c r="B130" s="297" t="s">
        <v>272</v>
      </c>
      <c r="C130" s="133" t="s">
        <v>273</v>
      </c>
      <c r="D130" s="133" t="s">
        <v>274</v>
      </c>
      <c r="E130" s="119">
        <v>60</v>
      </c>
      <c r="F130" s="57" t="s">
        <v>265</v>
      </c>
      <c r="G130" s="73">
        <v>0</v>
      </c>
      <c r="H130" s="60">
        <f t="shared" si="5"/>
        <v>0</v>
      </c>
    </row>
    <row r="131" spans="2:9">
      <c r="B131" s="297" t="s">
        <v>275</v>
      </c>
      <c r="C131" s="133" t="s">
        <v>276</v>
      </c>
      <c r="D131" s="133" t="s">
        <v>277</v>
      </c>
      <c r="E131" s="119">
        <v>39</v>
      </c>
      <c r="F131" s="57" t="s">
        <v>265</v>
      </c>
      <c r="G131" s="73">
        <v>0</v>
      </c>
      <c r="H131" s="60">
        <f t="shared" si="5"/>
        <v>0</v>
      </c>
    </row>
    <row r="132" spans="2:9">
      <c r="B132" s="297" t="s">
        <v>278</v>
      </c>
      <c r="C132" s="133" t="s">
        <v>279</v>
      </c>
      <c r="D132" s="133" t="s">
        <v>280</v>
      </c>
      <c r="E132" s="119">
        <v>17</v>
      </c>
      <c r="F132" s="57" t="s">
        <v>265</v>
      </c>
      <c r="G132" s="73">
        <v>0</v>
      </c>
      <c r="H132" s="60">
        <f t="shared" si="5"/>
        <v>0</v>
      </c>
    </row>
    <row r="133" spans="2:9">
      <c r="B133" s="297" t="s">
        <v>281</v>
      </c>
      <c r="C133" s="133" t="s">
        <v>282</v>
      </c>
      <c r="D133" s="133" t="s">
        <v>283</v>
      </c>
      <c r="E133" s="119">
        <v>106</v>
      </c>
      <c r="F133" s="57" t="s">
        <v>265</v>
      </c>
      <c r="G133" s="73">
        <v>0</v>
      </c>
      <c r="H133" s="60">
        <f t="shared" si="5"/>
        <v>0</v>
      </c>
    </row>
    <row r="134" spans="2:9">
      <c r="B134" s="119" t="s">
        <v>284</v>
      </c>
      <c r="C134" s="133" t="s">
        <v>285</v>
      </c>
      <c r="D134" s="134" t="s">
        <v>286</v>
      </c>
      <c r="E134" s="119">
        <v>35</v>
      </c>
      <c r="F134" s="57" t="s">
        <v>265</v>
      </c>
      <c r="G134" s="73">
        <v>0</v>
      </c>
      <c r="H134" s="60">
        <f t="shared" si="5"/>
        <v>0</v>
      </c>
    </row>
    <row r="135" spans="2:9">
      <c r="B135" s="119" t="s">
        <v>287</v>
      </c>
      <c r="C135" s="133" t="s">
        <v>288</v>
      </c>
      <c r="D135" s="134" t="s">
        <v>289</v>
      </c>
      <c r="E135" s="119">
        <v>9</v>
      </c>
      <c r="F135" s="57" t="s">
        <v>265</v>
      </c>
      <c r="G135" s="73">
        <v>0</v>
      </c>
      <c r="H135" s="60">
        <f t="shared" si="5"/>
        <v>0</v>
      </c>
    </row>
    <row r="136" spans="2:9">
      <c r="B136" s="119" t="s">
        <v>290</v>
      </c>
      <c r="C136" s="133" t="s">
        <v>291</v>
      </c>
      <c r="D136" s="134" t="s">
        <v>292</v>
      </c>
      <c r="E136" s="119">
        <v>68</v>
      </c>
      <c r="F136" s="57" t="s">
        <v>265</v>
      </c>
      <c r="G136" s="73">
        <v>0</v>
      </c>
      <c r="H136" s="286">
        <f t="shared" si="5"/>
        <v>0</v>
      </c>
    </row>
    <row r="137" spans="2:9">
      <c r="B137" s="75" t="s">
        <v>39</v>
      </c>
      <c r="C137" s="76"/>
      <c r="D137" s="77"/>
      <c r="E137" s="76">
        <f>SUM(E127:E136)</f>
        <v>517</v>
      </c>
      <c r="F137" s="76"/>
      <c r="G137" s="123"/>
      <c r="H137" s="78">
        <f>SUM(H127:H136)</f>
        <v>0</v>
      </c>
    </row>
    <row r="138" spans="2:9" ht="16.2">
      <c r="B138" s="291"/>
      <c r="C138" s="292"/>
      <c r="D138" s="293"/>
      <c r="E138" s="293"/>
      <c r="F138" s="294"/>
      <c r="G138" s="293"/>
      <c r="H138" s="295"/>
      <c r="I138" s="295"/>
    </row>
    <row r="139" spans="2:9" ht="16.2">
      <c r="B139" s="54" t="s">
        <v>293</v>
      </c>
      <c r="C139" s="54"/>
      <c r="D139" s="54"/>
      <c r="E139" s="54"/>
      <c r="F139" s="54"/>
      <c r="G139" s="54"/>
      <c r="H139" s="54"/>
      <c r="I139" s="295"/>
    </row>
    <row r="140" spans="2:9" ht="16.2">
      <c r="B140" s="55" t="s">
        <v>41</v>
      </c>
      <c r="C140" s="55" t="s">
        <v>42</v>
      </c>
      <c r="D140" s="56" t="s">
        <v>43</v>
      </c>
      <c r="E140" s="55" t="s">
        <v>15</v>
      </c>
      <c r="F140" s="55" t="s">
        <v>16</v>
      </c>
      <c r="G140" s="55" t="s">
        <v>44</v>
      </c>
      <c r="H140" s="55" t="s">
        <v>45</v>
      </c>
      <c r="I140" s="295"/>
    </row>
    <row r="141" spans="2:9" ht="16.2">
      <c r="B141" s="57">
        <v>1</v>
      </c>
      <c r="C141" s="58" t="s">
        <v>46</v>
      </c>
      <c r="D141" s="59" t="s">
        <v>294</v>
      </c>
      <c r="E141" s="57" t="s">
        <v>20</v>
      </c>
      <c r="F141" s="57">
        <f>E137</f>
        <v>517</v>
      </c>
      <c r="G141" s="57">
        <v>0</v>
      </c>
      <c r="H141" s="60">
        <f t="shared" ref="H141:H151" si="6">F141*G141</f>
        <v>0</v>
      </c>
      <c r="I141" s="295"/>
    </row>
    <row r="142" spans="2:9" ht="16.2">
      <c r="B142" s="57">
        <v>2</v>
      </c>
      <c r="C142" s="57" t="s">
        <v>120</v>
      </c>
      <c r="D142" s="59" t="s">
        <v>295</v>
      </c>
      <c r="E142" s="57" t="s">
        <v>64</v>
      </c>
      <c r="F142" s="57">
        <v>86</v>
      </c>
      <c r="G142" s="57">
        <v>0</v>
      </c>
      <c r="H142" s="60">
        <f t="shared" si="6"/>
        <v>0</v>
      </c>
      <c r="I142" s="295"/>
    </row>
    <row r="143" spans="2:9" ht="16.2">
      <c r="B143" s="57">
        <v>3</v>
      </c>
      <c r="C143" s="61" t="s">
        <v>122</v>
      </c>
      <c r="D143" s="59" t="s">
        <v>123</v>
      </c>
      <c r="E143" s="57" t="s">
        <v>64</v>
      </c>
      <c r="F143" s="57">
        <f>F142</f>
        <v>86</v>
      </c>
      <c r="G143" s="57">
        <v>0</v>
      </c>
      <c r="H143" s="60">
        <f t="shared" si="6"/>
        <v>0</v>
      </c>
      <c r="I143" s="295"/>
    </row>
    <row r="144" spans="2:9" ht="16.2">
      <c r="B144" s="57">
        <v>4</v>
      </c>
      <c r="C144" s="61" t="s">
        <v>46</v>
      </c>
      <c r="D144" s="59" t="s">
        <v>50</v>
      </c>
      <c r="E144" s="57" t="s">
        <v>64</v>
      </c>
      <c r="F144" s="62">
        <f>F142</f>
        <v>86</v>
      </c>
      <c r="G144" s="57">
        <v>0</v>
      </c>
      <c r="H144" s="60">
        <f t="shared" si="6"/>
        <v>0</v>
      </c>
      <c r="I144" s="295"/>
    </row>
    <row r="145" spans="2:9" ht="16.2">
      <c r="B145" s="57">
        <v>5</v>
      </c>
      <c r="C145" s="57" t="s">
        <v>46</v>
      </c>
      <c r="D145" s="59" t="s">
        <v>296</v>
      </c>
      <c r="E145" s="57" t="s">
        <v>64</v>
      </c>
      <c r="F145" s="57">
        <f>F142</f>
        <v>86</v>
      </c>
      <c r="G145" s="57">
        <v>0</v>
      </c>
      <c r="H145" s="60">
        <f t="shared" si="6"/>
        <v>0</v>
      </c>
      <c r="I145" s="295"/>
    </row>
    <row r="146" spans="2:9" ht="16.2">
      <c r="B146" s="57">
        <v>6</v>
      </c>
      <c r="C146" s="67" t="s">
        <v>297</v>
      </c>
      <c r="D146" s="66" t="s">
        <v>298</v>
      </c>
      <c r="E146" s="67" t="s">
        <v>20</v>
      </c>
      <c r="F146" s="67">
        <f>E137</f>
        <v>517</v>
      </c>
      <c r="G146" s="67">
        <v>0</v>
      </c>
      <c r="H146" s="60">
        <f t="shared" si="6"/>
        <v>0</v>
      </c>
      <c r="I146" s="295"/>
    </row>
    <row r="147" spans="2:9" ht="16.2">
      <c r="B147" s="57">
        <v>7</v>
      </c>
      <c r="C147" s="57" t="s">
        <v>299</v>
      </c>
      <c r="D147" s="59" t="s">
        <v>300</v>
      </c>
      <c r="E147" s="57" t="s">
        <v>20</v>
      </c>
      <c r="F147" s="57">
        <f>F146</f>
        <v>517</v>
      </c>
      <c r="G147" s="57">
        <v>0</v>
      </c>
      <c r="H147" s="60">
        <f t="shared" si="6"/>
        <v>0</v>
      </c>
      <c r="I147" s="295"/>
    </row>
    <row r="148" spans="2:9" ht="16.2">
      <c r="B148" s="57">
        <v>8</v>
      </c>
      <c r="C148" s="57" t="s">
        <v>46</v>
      </c>
      <c r="D148" s="59" t="s">
        <v>301</v>
      </c>
      <c r="E148" s="57" t="s">
        <v>20</v>
      </c>
      <c r="F148" s="57">
        <f>F147</f>
        <v>517</v>
      </c>
      <c r="G148" s="57">
        <v>0</v>
      </c>
      <c r="H148" s="60">
        <f t="shared" si="6"/>
        <v>0</v>
      </c>
      <c r="I148" s="295"/>
    </row>
    <row r="149" spans="2:9" ht="16.2">
      <c r="B149" s="57">
        <v>9</v>
      </c>
      <c r="C149" s="57" t="s">
        <v>62</v>
      </c>
      <c r="D149" s="59" t="s">
        <v>222</v>
      </c>
      <c r="E149" s="57" t="s">
        <v>64</v>
      </c>
      <c r="F149" s="57">
        <f>F142</f>
        <v>86</v>
      </c>
      <c r="G149" s="57">
        <v>0</v>
      </c>
      <c r="H149" s="60">
        <f t="shared" si="6"/>
        <v>0</v>
      </c>
      <c r="I149" s="295"/>
    </row>
    <row r="150" spans="2:9" ht="16.2">
      <c r="B150" s="57">
        <v>10</v>
      </c>
      <c r="C150" s="61" t="s">
        <v>65</v>
      </c>
      <c r="D150" s="72" t="s">
        <v>102</v>
      </c>
      <c r="E150" s="73" t="s">
        <v>67</v>
      </c>
      <c r="F150" s="73">
        <f>0.01*F145</f>
        <v>0.86</v>
      </c>
      <c r="G150" s="74">
        <v>0</v>
      </c>
      <c r="H150" s="60">
        <f t="shared" si="6"/>
        <v>0</v>
      </c>
      <c r="I150" s="295"/>
    </row>
    <row r="151" spans="2:9">
      <c r="B151" s="57">
        <v>11</v>
      </c>
      <c r="C151" s="57" t="s">
        <v>68</v>
      </c>
      <c r="D151" s="59" t="s">
        <v>103</v>
      </c>
      <c r="E151" s="57" t="s">
        <v>70</v>
      </c>
      <c r="F151" s="57">
        <f>0.01*F145</f>
        <v>0.86</v>
      </c>
      <c r="G151" s="57">
        <v>0</v>
      </c>
      <c r="H151" s="60">
        <f t="shared" si="6"/>
        <v>0</v>
      </c>
      <c r="I151" s="1"/>
    </row>
    <row r="152" spans="2:9">
      <c r="B152" s="75" t="s">
        <v>39</v>
      </c>
      <c r="C152" s="77"/>
      <c r="D152" s="77"/>
      <c r="E152" s="76"/>
      <c r="F152" s="76"/>
      <c r="G152" s="76"/>
      <c r="H152" s="143">
        <f>SUM(H141:H151)</f>
        <v>0</v>
      </c>
      <c r="I152" s="1"/>
    </row>
    <row r="153" spans="2:9">
      <c r="B153" s="1"/>
      <c r="C153" s="1"/>
      <c r="D153" s="1"/>
      <c r="E153" s="1"/>
      <c r="F153" s="1"/>
      <c r="G153" s="1"/>
      <c r="H153" s="1"/>
      <c r="I153" s="1"/>
    </row>
    <row r="154" spans="2:9">
      <c r="B154" s="1"/>
      <c r="C154" s="54" t="s">
        <v>302</v>
      </c>
      <c r="D154" s="54"/>
      <c r="E154" s="54"/>
      <c r="F154" s="54"/>
      <c r="G154" s="54"/>
      <c r="H154" s="54"/>
      <c r="I154" s="1"/>
    </row>
    <row r="155" spans="2:9">
      <c r="B155" s="1"/>
      <c r="C155" s="55" t="s">
        <v>72</v>
      </c>
      <c r="D155" s="56" t="s">
        <v>73</v>
      </c>
      <c r="E155" s="55" t="s">
        <v>15</v>
      </c>
      <c r="F155" s="55" t="s">
        <v>16</v>
      </c>
      <c r="G155" s="55" t="s">
        <v>44</v>
      </c>
      <c r="H155" s="55" t="s">
        <v>45</v>
      </c>
      <c r="I155" s="1"/>
    </row>
    <row r="156" spans="2:9">
      <c r="B156" s="1"/>
      <c r="C156" s="57">
        <v>1</v>
      </c>
      <c r="D156" s="59" t="s">
        <v>303</v>
      </c>
      <c r="E156" s="61" t="s">
        <v>20</v>
      </c>
      <c r="F156" s="57">
        <f>E137</f>
        <v>517</v>
      </c>
      <c r="G156" s="57">
        <v>0</v>
      </c>
      <c r="H156" s="60">
        <f>F156*G156</f>
        <v>0</v>
      </c>
      <c r="I156" s="1"/>
    </row>
    <row r="157" spans="2:9">
      <c r="B157" s="1"/>
      <c r="C157" s="80">
        <v>2</v>
      </c>
      <c r="D157" s="83" t="s">
        <v>128</v>
      </c>
      <c r="E157" s="84" t="s">
        <v>83</v>
      </c>
      <c r="F157" s="86">
        <f>F142*0.1</f>
        <v>8.6</v>
      </c>
      <c r="G157" s="86">
        <v>0</v>
      </c>
      <c r="H157" s="60">
        <f>F157*G157</f>
        <v>0</v>
      </c>
      <c r="I157" s="1"/>
    </row>
    <row r="158" spans="2:9">
      <c r="B158" s="1"/>
      <c r="C158" s="80">
        <v>3</v>
      </c>
      <c r="D158" s="87" t="s">
        <v>304</v>
      </c>
      <c r="E158" s="84" t="s">
        <v>67</v>
      </c>
      <c r="F158" s="73">
        <f>F145*0.05</f>
        <v>4.3</v>
      </c>
      <c r="G158" s="86">
        <v>0</v>
      </c>
      <c r="H158" s="299">
        <f>F158*G158</f>
        <v>0</v>
      </c>
      <c r="I158" s="1"/>
    </row>
    <row r="159" spans="2:9">
      <c r="B159" s="1"/>
      <c r="C159" s="75" t="s">
        <v>85</v>
      </c>
      <c r="D159" s="75"/>
      <c r="E159" s="75"/>
      <c r="F159" s="75" t="s">
        <v>86</v>
      </c>
      <c r="G159" s="75"/>
      <c r="H159" s="78">
        <f>SUM(H156:H158)</f>
        <v>0</v>
      </c>
      <c r="I159" s="1"/>
    </row>
    <row r="160" spans="2:9">
      <c r="B160" s="30"/>
      <c r="C160" s="124"/>
      <c r="D160" s="125"/>
      <c r="E160" s="124"/>
      <c r="F160" s="125"/>
      <c r="G160" s="125"/>
      <c r="H160" s="125"/>
      <c r="I160" s="30"/>
    </row>
    <row r="161" spans="2:9">
      <c r="B161" s="1"/>
      <c r="C161" s="89" t="s">
        <v>305</v>
      </c>
      <c r="D161" s="90"/>
      <c r="E161" s="91"/>
      <c r="F161" s="91"/>
      <c r="G161" s="91"/>
      <c r="H161" s="92">
        <f>H137+H152+H159</f>
        <v>0</v>
      </c>
      <c r="I161" s="1"/>
    </row>
    <row r="162" spans="2:9">
      <c r="B162" s="1"/>
      <c r="C162" s="1"/>
      <c r="D162" s="1"/>
      <c r="E162" s="1"/>
      <c r="F162" s="1"/>
      <c r="G162" s="1"/>
      <c r="H162" s="1"/>
      <c r="I162" s="1"/>
    </row>
    <row r="163" spans="2:9">
      <c r="B163" s="231" t="s">
        <v>306</v>
      </c>
      <c r="C163" s="231"/>
      <c r="D163" s="231"/>
      <c r="E163" s="231"/>
      <c r="F163" s="231"/>
      <c r="G163" s="231"/>
      <c r="H163" s="231"/>
      <c r="I163" s="1"/>
    </row>
    <row r="164" spans="2:9">
      <c r="B164" s="165" t="s">
        <v>41</v>
      </c>
      <c r="C164" s="165" t="s">
        <v>42</v>
      </c>
      <c r="D164" s="166" t="s">
        <v>43</v>
      </c>
      <c r="E164" s="167" t="s">
        <v>15</v>
      </c>
      <c r="F164" s="300" t="s">
        <v>16</v>
      </c>
      <c r="G164" s="167" t="s">
        <v>44</v>
      </c>
      <c r="H164" s="167" t="s">
        <v>45</v>
      </c>
      <c r="I164" s="1"/>
    </row>
    <row r="165" spans="2:9">
      <c r="B165" s="301">
        <v>1</v>
      </c>
      <c r="C165" s="302" t="s">
        <v>46</v>
      </c>
      <c r="D165" s="170" t="s">
        <v>307</v>
      </c>
      <c r="E165" s="303" t="s">
        <v>64</v>
      </c>
      <c r="F165" s="304">
        <f>F142</f>
        <v>86</v>
      </c>
      <c r="G165" s="168">
        <v>0</v>
      </c>
      <c r="H165" s="172">
        <f>F165*G165</f>
        <v>0</v>
      </c>
      <c r="I165" s="1"/>
    </row>
    <row r="166" spans="2:9">
      <c r="B166" s="301">
        <v>2</v>
      </c>
      <c r="C166" s="169" t="s">
        <v>46</v>
      </c>
      <c r="D166" s="170" t="s">
        <v>178</v>
      </c>
      <c r="E166" s="303" t="s">
        <v>64</v>
      </c>
      <c r="F166" s="304">
        <f>F165</f>
        <v>86</v>
      </c>
      <c r="G166" s="168">
        <v>0</v>
      </c>
      <c r="H166" s="172">
        <f>F166*G166</f>
        <v>0</v>
      </c>
      <c r="I166" s="1"/>
    </row>
    <row r="167" spans="2:9">
      <c r="B167" s="301">
        <v>3</v>
      </c>
      <c r="C167" s="301" t="s">
        <v>308</v>
      </c>
      <c r="D167" s="170" t="s">
        <v>309</v>
      </c>
      <c r="E167" s="303" t="s">
        <v>64</v>
      </c>
      <c r="F167" s="304">
        <f>F142</f>
        <v>86</v>
      </c>
      <c r="G167" s="168">
        <v>0</v>
      </c>
      <c r="H167" s="172">
        <f>F167*G167</f>
        <v>0</v>
      </c>
      <c r="I167" s="1"/>
    </row>
    <row r="168" spans="2:9">
      <c r="B168" s="301">
        <v>4</v>
      </c>
      <c r="C168" s="305" t="s">
        <v>310</v>
      </c>
      <c r="D168" s="306" t="s">
        <v>311</v>
      </c>
      <c r="E168" s="307" t="s">
        <v>64</v>
      </c>
      <c r="F168" s="308">
        <f>F167</f>
        <v>86</v>
      </c>
      <c r="G168" s="309">
        <v>0</v>
      </c>
      <c r="H168" s="172">
        <f>F168*G168</f>
        <v>0</v>
      </c>
      <c r="I168" s="1"/>
    </row>
    <row r="169" spans="2:9">
      <c r="B169" s="301">
        <v>5</v>
      </c>
      <c r="C169" s="310" t="s">
        <v>46</v>
      </c>
      <c r="D169" s="306" t="s">
        <v>312</v>
      </c>
      <c r="E169" s="307" t="s">
        <v>64</v>
      </c>
      <c r="F169" s="308">
        <f>F167</f>
        <v>86</v>
      </c>
      <c r="G169" s="309">
        <v>0</v>
      </c>
      <c r="H169" s="172">
        <f>F169*G169</f>
        <v>0</v>
      </c>
      <c r="I169" s="1"/>
    </row>
    <row r="170" spans="2:9">
      <c r="B170" s="178" t="s">
        <v>313</v>
      </c>
      <c r="C170" s="179"/>
      <c r="D170" s="180"/>
      <c r="E170" s="180"/>
      <c r="F170" s="180"/>
      <c r="G170" s="180"/>
      <c r="H170" s="181">
        <f>SUM(H165:H169)</f>
        <v>0</v>
      </c>
      <c r="I170" s="1"/>
    </row>
    <row r="171" spans="2:9">
      <c r="B171" s="178" t="s">
        <v>314</v>
      </c>
      <c r="C171" s="311"/>
      <c r="D171" s="311"/>
      <c r="E171" s="311"/>
      <c r="F171" s="311"/>
      <c r="G171" s="311"/>
      <c r="H171" s="181">
        <f>H170*2</f>
        <v>0</v>
      </c>
      <c r="I171" s="1"/>
    </row>
    <row r="172" spans="2:9">
      <c r="B172" s="1"/>
      <c r="C172" s="1"/>
      <c r="D172" s="1"/>
      <c r="E172" s="1"/>
      <c r="F172" s="1"/>
      <c r="G172" s="1"/>
      <c r="H172" s="1"/>
      <c r="I172" s="1"/>
    </row>
    <row r="173" spans="2:9">
      <c r="B173" s="132" t="s">
        <v>315</v>
      </c>
      <c r="C173" s="132"/>
      <c r="D173" s="132"/>
      <c r="E173" s="132"/>
      <c r="F173" s="132"/>
      <c r="G173" s="132"/>
      <c r="H173" s="132"/>
      <c r="I173" s="1"/>
    </row>
    <row r="174" spans="2:9">
      <c r="B174" s="145" t="s">
        <v>157</v>
      </c>
      <c r="C174" s="146"/>
      <c r="D174" s="146"/>
      <c r="E174" s="146"/>
      <c r="F174" s="146"/>
      <c r="G174" s="146"/>
      <c r="H174" s="146"/>
      <c r="I174" s="1"/>
    </row>
    <row r="175" spans="2:9">
      <c r="B175" s="147" t="s">
        <v>41</v>
      </c>
      <c r="C175" s="147" t="s">
        <v>42</v>
      </c>
      <c r="D175" s="148" t="s">
        <v>43</v>
      </c>
      <c r="E175" s="149" t="s">
        <v>15</v>
      </c>
      <c r="F175" s="149" t="s">
        <v>16</v>
      </c>
      <c r="G175" s="149" t="s">
        <v>44</v>
      </c>
      <c r="H175" s="149" t="s">
        <v>45</v>
      </c>
      <c r="I175" s="1"/>
    </row>
    <row r="176" spans="2:9">
      <c r="B176" s="312">
        <v>1</v>
      </c>
      <c r="C176" s="150" t="s">
        <v>46</v>
      </c>
      <c r="D176" s="151" t="s">
        <v>158</v>
      </c>
      <c r="E176" s="152" t="s">
        <v>24</v>
      </c>
      <c r="F176" s="67">
        <v>2.0299999999999999E-2</v>
      </c>
      <c r="G176" s="150">
        <v>0</v>
      </c>
      <c r="H176" s="60">
        <f>F176*G176</f>
        <v>0</v>
      </c>
      <c r="I176" s="1"/>
    </row>
    <row r="177" spans="2:9">
      <c r="B177" s="312">
        <v>2</v>
      </c>
      <c r="C177" s="153" t="s">
        <v>46</v>
      </c>
      <c r="D177" s="151" t="s">
        <v>159</v>
      </c>
      <c r="E177" s="152" t="s">
        <v>24</v>
      </c>
      <c r="F177" s="67">
        <v>2.0299999999999999E-2</v>
      </c>
      <c r="G177" s="150">
        <v>0</v>
      </c>
      <c r="H177" s="60">
        <f>F177*G177</f>
        <v>0</v>
      </c>
      <c r="I177" s="1"/>
    </row>
    <row r="178" spans="2:9">
      <c r="B178" s="312">
        <v>3</v>
      </c>
      <c r="C178" s="153" t="s">
        <v>46</v>
      </c>
      <c r="D178" s="151" t="s">
        <v>316</v>
      </c>
      <c r="E178" s="152" t="s">
        <v>24</v>
      </c>
      <c r="F178" s="67">
        <v>2.0299999999999999E-2</v>
      </c>
      <c r="G178" s="150">
        <v>0</v>
      </c>
      <c r="H178" s="60">
        <f>F178*G178</f>
        <v>0</v>
      </c>
      <c r="I178" s="1"/>
    </row>
    <row r="179" spans="2:9">
      <c r="B179" s="312">
        <v>4</v>
      </c>
      <c r="C179" s="313" t="s">
        <v>46</v>
      </c>
      <c r="D179" s="151" t="s">
        <v>317</v>
      </c>
      <c r="E179" s="152" t="s">
        <v>24</v>
      </c>
      <c r="F179" s="67">
        <v>2.0299999999999999E-2</v>
      </c>
      <c r="G179" s="150">
        <v>0</v>
      </c>
      <c r="H179" s="60">
        <f>F179*G179</f>
        <v>0</v>
      </c>
      <c r="I179" s="1"/>
    </row>
    <row r="180" spans="2:9">
      <c r="B180" s="314">
        <v>5</v>
      </c>
      <c r="C180" s="155" t="s">
        <v>46</v>
      </c>
      <c r="D180" s="156" t="s">
        <v>162</v>
      </c>
      <c r="E180" s="157" t="s">
        <v>24</v>
      </c>
      <c r="F180" s="266">
        <v>2.0299999999999999E-2</v>
      </c>
      <c r="G180" s="154">
        <v>0</v>
      </c>
      <c r="H180" s="315">
        <f>F180*G180</f>
        <v>0</v>
      </c>
      <c r="I180" s="1"/>
    </row>
    <row r="181" spans="2:9">
      <c r="B181" s="158" t="s">
        <v>318</v>
      </c>
      <c r="C181" s="159"/>
      <c r="D181" s="159"/>
      <c r="E181" s="159"/>
      <c r="F181" s="159"/>
      <c r="G181" s="159"/>
      <c r="H181" s="160">
        <f>SUM(H176:H180)</f>
        <v>0</v>
      </c>
      <c r="I181" s="1"/>
    </row>
    <row r="182" spans="2:9">
      <c r="B182" s="1"/>
      <c r="C182" s="1"/>
      <c r="D182" s="1"/>
      <c r="E182" s="1"/>
      <c r="F182" s="1"/>
      <c r="G182" s="1"/>
      <c r="H182" s="1"/>
      <c r="I182" s="1"/>
    </row>
    <row r="183" spans="2:9">
      <c r="B183" s="161" t="s">
        <v>164</v>
      </c>
      <c r="C183" s="110"/>
      <c r="D183" s="110"/>
      <c r="E183" s="111"/>
      <c r="F183" s="111"/>
      <c r="G183" s="111"/>
      <c r="H183" s="112"/>
      <c r="I183" s="1"/>
    </row>
    <row r="184" spans="2:9">
      <c r="B184" s="161" t="s">
        <v>165</v>
      </c>
      <c r="C184" s="162"/>
      <c r="D184" s="163"/>
      <c r="E184" s="164"/>
      <c r="F184" s="164"/>
      <c r="G184" s="164"/>
      <c r="H184" s="163"/>
      <c r="I184" s="1"/>
    </row>
    <row r="185" spans="2:9">
      <c r="B185" s="165" t="s">
        <v>41</v>
      </c>
      <c r="C185" s="165" t="s">
        <v>42</v>
      </c>
      <c r="D185" s="166" t="s">
        <v>43</v>
      </c>
      <c r="E185" s="167" t="s">
        <v>15</v>
      </c>
      <c r="F185" s="167" t="s">
        <v>16</v>
      </c>
      <c r="G185" s="167" t="s">
        <v>44</v>
      </c>
      <c r="H185" s="167" t="s">
        <v>45</v>
      </c>
      <c r="I185" s="1"/>
    </row>
    <row r="186" spans="2:9">
      <c r="B186" s="168">
        <v>1</v>
      </c>
      <c r="C186" s="169" t="s">
        <v>46</v>
      </c>
      <c r="D186" s="170" t="s">
        <v>319</v>
      </c>
      <c r="E186" s="168" t="s">
        <v>24</v>
      </c>
      <c r="F186" s="171">
        <f>F176</f>
        <v>2.0299999999999999E-2</v>
      </c>
      <c r="G186" s="168">
        <v>0</v>
      </c>
      <c r="H186" s="172">
        <f>F186*G186</f>
        <v>0</v>
      </c>
      <c r="I186" s="1"/>
    </row>
    <row r="187" spans="2:9">
      <c r="B187" s="168">
        <v>2</v>
      </c>
      <c r="C187" s="310" t="s">
        <v>46</v>
      </c>
      <c r="D187" s="306" t="s">
        <v>320</v>
      </c>
      <c r="E187" s="309" t="s">
        <v>24</v>
      </c>
      <c r="F187" s="316">
        <f>F186</f>
        <v>2.0299999999999999E-2</v>
      </c>
      <c r="G187" s="309">
        <v>0</v>
      </c>
      <c r="H187" s="172">
        <f>F187*G187</f>
        <v>0</v>
      </c>
      <c r="I187" s="1"/>
    </row>
    <row r="188" spans="2:9">
      <c r="B188" s="168">
        <v>3</v>
      </c>
      <c r="C188" s="173" t="s">
        <v>46</v>
      </c>
      <c r="D188" s="174" t="s">
        <v>167</v>
      </c>
      <c r="E188" s="175" t="s">
        <v>24</v>
      </c>
      <c r="F188" s="317">
        <v>2.8899999999999999E-2</v>
      </c>
      <c r="G188" s="177">
        <v>0</v>
      </c>
      <c r="H188" s="172">
        <f>F188*G188</f>
        <v>0</v>
      </c>
      <c r="I188" s="1"/>
    </row>
    <row r="189" spans="2:9">
      <c r="B189" s="178" t="s">
        <v>168</v>
      </c>
      <c r="C189" s="179"/>
      <c r="D189" s="180"/>
      <c r="E189" s="180"/>
      <c r="F189" s="180"/>
      <c r="G189" s="180"/>
      <c r="H189" s="181">
        <f>SUM(H186:H188)</f>
        <v>0</v>
      </c>
      <c r="I189" s="1"/>
    </row>
    <row r="190" spans="2:9">
      <c r="B190" s="1"/>
      <c r="C190" s="1"/>
      <c r="D190" s="1"/>
      <c r="E190" s="1"/>
      <c r="F190" s="1"/>
      <c r="G190" s="1"/>
      <c r="H190" s="1"/>
      <c r="I190" s="1"/>
    </row>
    <row r="191" spans="2:9">
      <c r="B191" s="161" t="s">
        <v>169</v>
      </c>
      <c r="C191" s="162"/>
      <c r="D191" s="163"/>
      <c r="E191" s="164"/>
      <c r="F191" s="164"/>
      <c r="G191" s="164"/>
      <c r="H191" s="163"/>
      <c r="I191" s="1"/>
    </row>
    <row r="192" spans="2:9">
      <c r="B192" s="165" t="s">
        <v>41</v>
      </c>
      <c r="C192" s="165" t="s">
        <v>42</v>
      </c>
      <c r="D192" s="166" t="s">
        <v>43</v>
      </c>
      <c r="E192" s="167" t="s">
        <v>15</v>
      </c>
      <c r="F192" s="167" t="s">
        <v>16</v>
      </c>
      <c r="G192" s="167" t="s">
        <v>44</v>
      </c>
      <c r="H192" s="167" t="s">
        <v>45</v>
      </c>
      <c r="I192" s="1"/>
    </row>
    <row r="193" spans="2:9">
      <c r="B193" s="168">
        <v>1</v>
      </c>
      <c r="C193" s="169" t="s">
        <v>46</v>
      </c>
      <c r="D193" s="170" t="s">
        <v>319</v>
      </c>
      <c r="E193" s="168" t="s">
        <v>24</v>
      </c>
      <c r="F193" s="171">
        <f>F186</f>
        <v>2.0299999999999999E-2</v>
      </c>
      <c r="G193" s="168">
        <v>0</v>
      </c>
      <c r="H193" s="172">
        <f>F193*G193</f>
        <v>0</v>
      </c>
      <c r="I193" s="1"/>
    </row>
    <row r="194" spans="2:9">
      <c r="B194" s="168">
        <v>2</v>
      </c>
      <c r="C194" s="310" t="s">
        <v>46</v>
      </c>
      <c r="D194" s="306" t="s">
        <v>320</v>
      </c>
      <c r="E194" s="309" t="s">
        <v>24</v>
      </c>
      <c r="F194" s="316">
        <f>F193</f>
        <v>2.0299999999999999E-2</v>
      </c>
      <c r="G194" s="309">
        <v>0</v>
      </c>
      <c r="H194" s="172">
        <f>F194*G194</f>
        <v>0</v>
      </c>
      <c r="I194" s="1"/>
    </row>
    <row r="195" spans="2:9">
      <c r="B195" s="178" t="s">
        <v>171</v>
      </c>
      <c r="C195" s="179"/>
      <c r="D195" s="180"/>
      <c r="E195" s="180"/>
      <c r="F195" s="180"/>
      <c r="G195" s="180"/>
      <c r="H195" s="181">
        <f>SUM(H193:H194)</f>
        <v>0</v>
      </c>
      <c r="I195" s="1"/>
    </row>
    <row r="196" spans="2:9">
      <c r="B196" s="178" t="s">
        <v>172</v>
      </c>
      <c r="C196" s="90"/>
      <c r="D196" s="90"/>
      <c r="E196" s="91"/>
      <c r="F196" s="91"/>
      <c r="G196" s="91"/>
      <c r="H196" s="182">
        <f>H189+H195</f>
        <v>0</v>
      </c>
      <c r="I196" s="1"/>
    </row>
    <row r="197" spans="2:9">
      <c r="B197" s="1"/>
      <c r="C197" s="1"/>
      <c r="D197" s="1"/>
      <c r="E197" s="1"/>
      <c r="F197" s="1"/>
      <c r="G197" s="1"/>
      <c r="H197" s="1"/>
      <c r="I197" s="1"/>
    </row>
    <row r="198" spans="2:9">
      <c r="B198" s="132" t="s">
        <v>173</v>
      </c>
      <c r="C198" s="132"/>
      <c r="D198" s="132"/>
      <c r="E198" s="132"/>
      <c r="F198" s="132"/>
      <c r="G198" s="132"/>
      <c r="H198" s="132"/>
      <c r="I198" s="1"/>
    </row>
    <row r="199" spans="2:9">
      <c r="B199" s="186" t="s">
        <v>157</v>
      </c>
      <c r="C199" s="142"/>
      <c r="D199" s="142"/>
      <c r="E199" s="142"/>
      <c r="F199" s="142"/>
      <c r="G199" s="142"/>
      <c r="H199" s="142"/>
      <c r="I199" s="1"/>
    </row>
    <row r="200" spans="2:9">
      <c r="B200" s="186" t="s">
        <v>174</v>
      </c>
      <c r="C200" s="142"/>
      <c r="D200" s="186"/>
      <c r="E200" s="142"/>
      <c r="F200" s="142"/>
      <c r="G200" s="142"/>
      <c r="H200" s="142"/>
      <c r="I200" s="1"/>
    </row>
    <row r="201" spans="2:9">
      <c r="B201" s="138" t="s">
        <v>41</v>
      </c>
      <c r="C201" s="138" t="s">
        <v>42</v>
      </c>
      <c r="D201" s="187" t="s">
        <v>43</v>
      </c>
      <c r="E201" s="188" t="s">
        <v>15</v>
      </c>
      <c r="F201" s="188" t="s">
        <v>16</v>
      </c>
      <c r="G201" s="188" t="s">
        <v>44</v>
      </c>
      <c r="H201" s="188" t="s">
        <v>45</v>
      </c>
      <c r="I201" s="1"/>
    </row>
    <row r="202" spans="2:9">
      <c r="B202" s="318">
        <v>1</v>
      </c>
      <c r="C202" s="189" t="s">
        <v>46</v>
      </c>
      <c r="D202" s="151" t="s">
        <v>175</v>
      </c>
      <c r="E202" s="152" t="s">
        <v>20</v>
      </c>
      <c r="F202" s="190">
        <f>F11</f>
        <v>12</v>
      </c>
      <c r="G202" s="150">
        <v>0</v>
      </c>
      <c r="H202" s="60">
        <f t="shared" ref="H202:H207" si="7">F202*G202</f>
        <v>0</v>
      </c>
      <c r="I202" s="1"/>
    </row>
    <row r="203" spans="2:9">
      <c r="B203" s="318">
        <v>2</v>
      </c>
      <c r="C203" s="191" t="s">
        <v>46</v>
      </c>
      <c r="D203" s="151" t="s">
        <v>176</v>
      </c>
      <c r="E203" s="152" t="s">
        <v>20</v>
      </c>
      <c r="F203" s="190">
        <f>F202</f>
        <v>12</v>
      </c>
      <c r="G203" s="150">
        <v>0</v>
      </c>
      <c r="H203" s="60">
        <f t="shared" si="7"/>
        <v>0</v>
      </c>
      <c r="I203" s="1"/>
    </row>
    <row r="204" spans="2:9">
      <c r="B204" s="318">
        <v>3</v>
      </c>
      <c r="C204" s="191" t="s">
        <v>46</v>
      </c>
      <c r="D204" s="151" t="s">
        <v>177</v>
      </c>
      <c r="E204" s="152" t="s">
        <v>20</v>
      </c>
      <c r="F204" s="190">
        <f>F202</f>
        <v>12</v>
      </c>
      <c r="G204" s="150">
        <v>0</v>
      </c>
      <c r="H204" s="60">
        <f t="shared" si="7"/>
        <v>0</v>
      </c>
      <c r="I204" s="1"/>
    </row>
    <row r="205" spans="2:9">
      <c r="B205" s="318">
        <v>4</v>
      </c>
      <c r="C205" s="191" t="s">
        <v>46</v>
      </c>
      <c r="D205" s="151" t="s">
        <v>178</v>
      </c>
      <c r="E205" s="152" t="s">
        <v>20</v>
      </c>
      <c r="F205" s="190">
        <f>F202</f>
        <v>12</v>
      </c>
      <c r="G205" s="150">
        <v>0</v>
      </c>
      <c r="H205" s="60">
        <f t="shared" si="7"/>
        <v>0</v>
      </c>
      <c r="I205" s="1"/>
    </row>
    <row r="206" spans="2:9">
      <c r="B206" s="318">
        <v>5</v>
      </c>
      <c r="C206" s="191" t="s">
        <v>46</v>
      </c>
      <c r="D206" s="151" t="s">
        <v>179</v>
      </c>
      <c r="E206" s="152" t="s">
        <v>20</v>
      </c>
      <c r="F206" s="190">
        <f>F202</f>
        <v>12</v>
      </c>
      <c r="G206" s="150">
        <v>0</v>
      </c>
      <c r="H206" s="60">
        <f t="shared" si="7"/>
        <v>0</v>
      </c>
      <c r="I206" s="1"/>
    </row>
    <row r="207" spans="2:9">
      <c r="B207" s="319">
        <v>6</v>
      </c>
      <c r="C207" s="193" t="s">
        <v>46</v>
      </c>
      <c r="D207" s="194" t="s">
        <v>180</v>
      </c>
      <c r="E207" s="195" t="s">
        <v>20</v>
      </c>
      <c r="F207" s="196">
        <f>F202</f>
        <v>12</v>
      </c>
      <c r="G207" s="192">
        <v>0</v>
      </c>
      <c r="H207" s="315">
        <f t="shared" si="7"/>
        <v>0</v>
      </c>
      <c r="I207" s="1"/>
    </row>
    <row r="208" spans="2:9">
      <c r="B208" s="94" t="s">
        <v>321</v>
      </c>
      <c r="C208" s="197"/>
      <c r="D208" s="197"/>
      <c r="E208" s="197"/>
      <c r="F208" s="197"/>
      <c r="G208" s="197"/>
      <c r="H208" s="99">
        <f>SUM(H202:H207)</f>
        <v>0</v>
      </c>
      <c r="I208" s="1"/>
    </row>
    <row r="209" spans="2:14">
      <c r="B209" s="100"/>
      <c r="C209" s="101"/>
      <c r="D209" s="101"/>
      <c r="E209" s="101"/>
      <c r="F209" s="101"/>
      <c r="G209" s="101"/>
      <c r="H209" s="204"/>
      <c r="I209" s="101"/>
    </row>
    <row r="210" spans="2:14">
      <c r="B210" s="132" t="s">
        <v>322</v>
      </c>
      <c r="C210" s="132"/>
      <c r="D210" s="132"/>
      <c r="E210" s="132"/>
      <c r="F210" s="132"/>
      <c r="G210" s="132"/>
      <c r="H210" s="132"/>
      <c r="I210" s="1"/>
    </row>
    <row r="211" spans="2:14">
      <c r="B211" s="138" t="s">
        <v>41</v>
      </c>
      <c r="C211" s="138" t="s">
        <v>42</v>
      </c>
      <c r="D211" s="187" t="s">
        <v>43</v>
      </c>
      <c r="E211" s="188" t="s">
        <v>15</v>
      </c>
      <c r="F211" s="188" t="s">
        <v>16</v>
      </c>
      <c r="G211" s="188" t="s">
        <v>44</v>
      </c>
      <c r="H211" s="188" t="s">
        <v>45</v>
      </c>
      <c r="I211" s="54"/>
      <c r="J211" s="320"/>
      <c r="K211" s="320"/>
      <c r="L211" s="320"/>
      <c r="M211" s="320"/>
      <c r="N211" s="320"/>
    </row>
    <row r="212" spans="2:14">
      <c r="B212" s="318">
        <v>1</v>
      </c>
      <c r="C212" s="189" t="s">
        <v>46</v>
      </c>
      <c r="D212" s="198" t="s">
        <v>323</v>
      </c>
      <c r="E212" s="199" t="s">
        <v>20</v>
      </c>
      <c r="F212" s="200">
        <f>E93</f>
        <v>189</v>
      </c>
      <c r="G212" s="141">
        <v>0</v>
      </c>
      <c r="H212" s="60">
        <f>F212*G212</f>
        <v>0</v>
      </c>
      <c r="I212" s="1"/>
    </row>
    <row r="213" spans="2:14">
      <c r="B213" s="318">
        <v>2</v>
      </c>
      <c r="C213" s="191" t="s">
        <v>46</v>
      </c>
      <c r="D213" s="198" t="s">
        <v>178</v>
      </c>
      <c r="E213" s="199" t="s">
        <v>20</v>
      </c>
      <c r="F213" s="200">
        <f>F212</f>
        <v>189</v>
      </c>
      <c r="G213" s="141">
        <v>0</v>
      </c>
      <c r="H213" s="60">
        <f>F213*G213</f>
        <v>0</v>
      </c>
      <c r="I213" s="1"/>
    </row>
    <row r="214" spans="2:14">
      <c r="B214" s="318">
        <v>3</v>
      </c>
      <c r="C214" s="191" t="s">
        <v>46</v>
      </c>
      <c r="D214" s="198" t="s">
        <v>184</v>
      </c>
      <c r="E214" s="199" t="s">
        <v>64</v>
      </c>
      <c r="F214" s="200">
        <f>F100</f>
        <v>132</v>
      </c>
      <c r="G214" s="141">
        <v>0</v>
      </c>
      <c r="H214" s="60">
        <f>F214*G214</f>
        <v>0</v>
      </c>
      <c r="I214" s="1"/>
    </row>
    <row r="215" spans="2:14">
      <c r="B215" s="319">
        <v>4</v>
      </c>
      <c r="C215" s="193" t="s">
        <v>46</v>
      </c>
      <c r="D215" s="194" t="s">
        <v>312</v>
      </c>
      <c r="E215" s="195" t="s">
        <v>64</v>
      </c>
      <c r="F215" s="196">
        <f>F214</f>
        <v>132</v>
      </c>
      <c r="G215" s="192">
        <v>0</v>
      </c>
      <c r="H215" s="315">
        <f>F215*G215</f>
        <v>0</v>
      </c>
      <c r="I215" s="1"/>
    </row>
    <row r="216" spans="2:14">
      <c r="B216" s="94" t="s">
        <v>185</v>
      </c>
      <c r="C216" s="202"/>
      <c r="D216" s="197"/>
      <c r="E216" s="197"/>
      <c r="F216" s="197"/>
      <c r="G216" s="197"/>
      <c r="H216" s="99">
        <f>SUM(H212:H215)</f>
        <v>0</v>
      </c>
      <c r="I216" s="1"/>
    </row>
    <row r="217" spans="2:14">
      <c r="B217" s="101"/>
      <c r="C217" s="203"/>
      <c r="D217" s="101"/>
      <c r="E217" s="101"/>
      <c r="F217" s="101"/>
      <c r="G217" s="101"/>
      <c r="H217" s="204"/>
      <c r="I217" s="101"/>
    </row>
    <row r="218" spans="2:14">
      <c r="B218" s="101"/>
      <c r="C218" s="203"/>
      <c r="D218" s="101"/>
      <c r="E218" s="101"/>
      <c r="F218" s="101"/>
      <c r="G218" s="101"/>
      <c r="H218" s="204"/>
      <c r="I218" s="101"/>
    </row>
    <row r="219" spans="2:14" ht="16.2">
      <c r="B219" s="321" t="s">
        <v>324</v>
      </c>
      <c r="C219" s="322"/>
      <c r="D219" s="323"/>
      <c r="E219" s="323"/>
      <c r="F219" s="323"/>
      <c r="G219" s="323"/>
      <c r="H219" s="324">
        <f>H181+H208+H216</f>
        <v>0</v>
      </c>
      <c r="I219" s="101"/>
    </row>
    <row r="220" spans="2:14" ht="16.2">
      <c r="B220" s="325" t="s">
        <v>325</v>
      </c>
      <c r="C220" s="326"/>
      <c r="D220" s="327"/>
      <c r="E220" s="327"/>
      <c r="F220" s="327"/>
      <c r="G220" s="327"/>
      <c r="H220" s="328">
        <f>H219*2</f>
        <v>0</v>
      </c>
      <c r="I220" s="101"/>
    </row>
    <row r="221" spans="2:14">
      <c r="B221" s="1"/>
      <c r="C221" s="1"/>
      <c r="D221" s="1"/>
      <c r="E221" s="1"/>
      <c r="F221" s="1"/>
      <c r="G221" s="1"/>
      <c r="H221" s="1"/>
      <c r="I221" s="1"/>
    </row>
    <row r="222" spans="2:14">
      <c r="B222" s="1"/>
      <c r="C222" s="1"/>
      <c r="D222" s="1"/>
      <c r="E222" s="1"/>
      <c r="F222" s="1"/>
      <c r="G222" s="1"/>
      <c r="H222" s="1"/>
      <c r="I222" s="1"/>
    </row>
    <row r="223" spans="2:14" ht="16.2">
      <c r="B223" s="1"/>
      <c r="C223" s="329" t="s">
        <v>326</v>
      </c>
      <c r="D223" s="12"/>
      <c r="E223" s="12"/>
      <c r="F223" s="12"/>
      <c r="G223" s="12"/>
      <c r="H223" s="12"/>
      <c r="I223" s="330"/>
    </row>
    <row r="224" spans="2:14">
      <c r="B224" s="1"/>
      <c r="C224" s="209" t="s">
        <v>189</v>
      </c>
      <c r="D224" s="210"/>
      <c r="E224" s="210"/>
      <c r="F224" s="210"/>
      <c r="G224" s="210"/>
      <c r="H224" s="211">
        <f>H18+H56+H93</f>
        <v>0</v>
      </c>
      <c r="I224" s="1"/>
    </row>
    <row r="225" spans="2:9">
      <c r="B225" s="1"/>
      <c r="C225" s="209" t="s">
        <v>190</v>
      </c>
      <c r="D225" s="210"/>
      <c r="E225" s="210"/>
      <c r="F225" s="210"/>
      <c r="G225" s="210"/>
      <c r="H225" s="211">
        <f>H36+H72+H111</f>
        <v>0</v>
      </c>
      <c r="I225" s="1"/>
    </row>
    <row r="226" spans="2:9">
      <c r="B226" s="1"/>
      <c r="C226" s="213" t="s">
        <v>201</v>
      </c>
      <c r="D226" s="214"/>
      <c r="E226" s="214"/>
      <c r="F226" s="214"/>
      <c r="G226" s="214"/>
      <c r="H226" s="215">
        <f>H220</f>
        <v>0</v>
      </c>
      <c r="I226" s="1"/>
    </row>
    <row r="227" spans="2:9">
      <c r="B227" s="1"/>
      <c r="C227" s="213" t="s">
        <v>192</v>
      </c>
      <c r="D227" s="214"/>
      <c r="E227" s="214"/>
      <c r="F227" s="214"/>
      <c r="G227" s="214"/>
      <c r="H227" s="215">
        <f>H49+H83+H120</f>
        <v>0</v>
      </c>
      <c r="I227" s="1"/>
    </row>
    <row r="228" spans="2:9" ht="18">
      <c r="B228" s="1"/>
      <c r="C228" s="216" t="s">
        <v>193</v>
      </c>
      <c r="D228" s="217"/>
      <c r="E228" s="217"/>
      <c r="F228" s="217"/>
      <c r="G228" s="217"/>
      <c r="H228" s="331">
        <f>SUM(H224:H227)</f>
        <v>0</v>
      </c>
      <c r="I228" s="212"/>
    </row>
    <row r="229" spans="2:9" ht="18">
      <c r="B229" s="1"/>
      <c r="C229" s="216" t="s">
        <v>198</v>
      </c>
      <c r="D229" s="217"/>
      <c r="E229" s="217"/>
      <c r="F229" s="217"/>
      <c r="G229" s="217"/>
      <c r="H229" s="331">
        <f>H228/100*21</f>
        <v>0</v>
      </c>
      <c r="I229" s="212"/>
    </row>
    <row r="230" spans="2:9" ht="18.600000000000001">
      <c r="B230" s="1"/>
      <c r="C230" s="221" t="s">
        <v>199</v>
      </c>
      <c r="D230" s="332"/>
      <c r="E230" s="332"/>
      <c r="F230" s="332"/>
      <c r="G230" s="332"/>
      <c r="H230" s="333">
        <f>SUM(H228:H229)</f>
        <v>0</v>
      </c>
      <c r="I230" s="212"/>
    </row>
    <row r="231" spans="2:9">
      <c r="B231" s="1"/>
      <c r="C231" s="1"/>
      <c r="D231" s="1"/>
      <c r="E231" s="1"/>
      <c r="F231" s="1"/>
      <c r="G231" s="1"/>
      <c r="H231" s="1"/>
      <c r="I231" s="1"/>
    </row>
    <row r="232" spans="2:9">
      <c r="B232" s="1"/>
      <c r="C232" s="334" t="s">
        <v>196</v>
      </c>
      <c r="D232" s="12"/>
      <c r="E232" s="12"/>
      <c r="F232" s="12"/>
      <c r="G232" s="12"/>
      <c r="H232" s="12"/>
      <c r="I232" s="1"/>
    </row>
    <row r="233" spans="2:9">
      <c r="B233" s="1"/>
      <c r="C233" s="213" t="s">
        <v>197</v>
      </c>
      <c r="D233" s="214"/>
      <c r="E233" s="214"/>
      <c r="F233" s="214"/>
      <c r="G233" s="214"/>
      <c r="H233" s="215">
        <f>H181</f>
        <v>0</v>
      </c>
      <c r="I233" s="1"/>
    </row>
    <row r="234" spans="2:9" ht="18">
      <c r="B234" s="1"/>
      <c r="C234" s="216" t="s">
        <v>193</v>
      </c>
      <c r="D234" s="217"/>
      <c r="E234" s="217"/>
      <c r="F234" s="217"/>
      <c r="G234" s="217"/>
      <c r="H234" s="331">
        <f>SUM(H233:H233)</f>
        <v>0</v>
      </c>
      <c r="I234" s="1"/>
    </row>
    <row r="235" spans="2:9" ht="18">
      <c r="B235" s="1"/>
      <c r="C235" s="216" t="s">
        <v>198</v>
      </c>
      <c r="D235" s="217"/>
      <c r="E235" s="217"/>
      <c r="F235" s="217"/>
      <c r="G235" s="217"/>
      <c r="H235" s="331">
        <f>H234/100*21</f>
        <v>0</v>
      </c>
      <c r="I235" s="1"/>
    </row>
    <row r="236" spans="2:9" ht="18.600000000000001">
      <c r="B236" s="1"/>
      <c r="C236" s="228" t="s">
        <v>199</v>
      </c>
      <c r="D236" s="229"/>
      <c r="E236" s="229"/>
      <c r="F236" s="229"/>
      <c r="G236" s="229"/>
      <c r="H236" s="335">
        <f>SUM(H234:H235)</f>
        <v>0</v>
      </c>
      <c r="I236" s="1"/>
    </row>
    <row r="237" spans="2:9" ht="16.5" customHeight="1">
      <c r="B237" s="1"/>
      <c r="C237" s="240"/>
      <c r="D237" s="240"/>
      <c r="E237" s="240"/>
      <c r="F237" s="240"/>
      <c r="G237" s="240"/>
      <c r="H237" s="226"/>
      <c r="I237" s="1"/>
    </row>
    <row r="238" spans="2:9" ht="16.5" customHeight="1">
      <c r="B238" s="1"/>
      <c r="C238" s="231" t="s">
        <v>200</v>
      </c>
      <c r="D238" s="162"/>
      <c r="E238" s="162"/>
      <c r="F238" s="162"/>
      <c r="G238" s="162"/>
      <c r="H238" s="162"/>
      <c r="I238" s="1"/>
    </row>
    <row r="239" spans="2:9" ht="16.5" customHeight="1">
      <c r="B239" s="1"/>
      <c r="C239" s="232" t="s">
        <v>201</v>
      </c>
      <c r="D239" s="233"/>
      <c r="E239" s="233"/>
      <c r="F239" s="233"/>
      <c r="G239" s="233"/>
      <c r="H239" s="234">
        <f>H196</f>
        <v>0</v>
      </c>
      <c r="I239" s="1"/>
    </row>
    <row r="240" spans="2:9" ht="16.5" customHeight="1">
      <c r="B240" s="1"/>
      <c r="C240" s="235" t="s">
        <v>193</v>
      </c>
      <c r="D240" s="236"/>
      <c r="E240" s="236"/>
      <c r="F240" s="236"/>
      <c r="G240" s="236"/>
      <c r="H240" s="237">
        <f>SUM(H239:H239)</f>
        <v>0</v>
      </c>
      <c r="I240" s="1"/>
    </row>
    <row r="241" spans="2:9" ht="16.5" customHeight="1">
      <c r="B241" s="1"/>
      <c r="C241" s="235" t="s">
        <v>198</v>
      </c>
      <c r="D241" s="236"/>
      <c r="E241" s="236"/>
      <c r="F241" s="236"/>
      <c r="G241" s="236"/>
      <c r="H241" s="237">
        <f>H240/100*21</f>
        <v>0</v>
      </c>
      <c r="I241" s="1"/>
    </row>
    <row r="242" spans="2:9" ht="16.5" customHeight="1">
      <c r="B242" s="1"/>
      <c r="C242" s="238" t="s">
        <v>199</v>
      </c>
      <c r="D242" s="236"/>
      <c r="E242" s="236"/>
      <c r="F242" s="236"/>
      <c r="G242" s="236"/>
      <c r="H242" s="239">
        <f>SUM(H240:H241)</f>
        <v>0</v>
      </c>
      <c r="I242" s="1"/>
    </row>
    <row r="243" spans="2:9" ht="16.5" customHeight="1">
      <c r="B243" s="1"/>
      <c r="C243" s="240"/>
      <c r="D243" s="240"/>
      <c r="E243" s="240"/>
      <c r="F243" s="240"/>
      <c r="G243" s="240"/>
      <c r="H243" s="226"/>
      <c r="I243" s="1"/>
    </row>
    <row r="244" spans="2:9">
      <c r="B244" s="1"/>
      <c r="C244" s="277" t="s">
        <v>327</v>
      </c>
      <c r="D244" s="12"/>
      <c r="E244" s="12"/>
      <c r="F244" s="12"/>
      <c r="G244" s="12"/>
      <c r="H244" s="12"/>
      <c r="I244" s="1"/>
    </row>
    <row r="245" spans="2:9">
      <c r="B245" s="1"/>
      <c r="C245" s="209" t="s">
        <v>189</v>
      </c>
      <c r="D245" s="210"/>
      <c r="E245" s="210"/>
      <c r="F245" s="210"/>
      <c r="G245" s="210"/>
      <c r="H245" s="211">
        <f>H137</f>
        <v>0</v>
      </c>
      <c r="I245" s="1"/>
    </row>
    <row r="246" spans="2:9">
      <c r="B246" s="1"/>
      <c r="C246" s="209" t="s">
        <v>190</v>
      </c>
      <c r="D246" s="210"/>
      <c r="E246" s="210"/>
      <c r="F246" s="210"/>
      <c r="G246" s="210"/>
      <c r="H246" s="211">
        <f>H152</f>
        <v>0</v>
      </c>
      <c r="I246" s="1"/>
    </row>
    <row r="247" spans="2:9">
      <c r="B247" s="1"/>
      <c r="C247" s="213" t="s">
        <v>328</v>
      </c>
      <c r="D247" s="214"/>
      <c r="E247" s="214"/>
      <c r="F247" s="214"/>
      <c r="G247" s="214"/>
      <c r="H247" s="215">
        <f>H159</f>
        <v>0</v>
      </c>
      <c r="I247" s="1"/>
    </row>
    <row r="248" spans="2:9" ht="18">
      <c r="B248" s="1"/>
      <c r="C248" s="216" t="s">
        <v>193</v>
      </c>
      <c r="D248" s="217"/>
      <c r="E248" s="217"/>
      <c r="F248" s="217"/>
      <c r="G248" s="217"/>
      <c r="H248" s="336">
        <f>SUM(H245:H247)</f>
        <v>0</v>
      </c>
      <c r="I248" s="1"/>
    </row>
    <row r="249" spans="2:9" ht="18">
      <c r="B249" s="1"/>
      <c r="C249" s="216" t="s">
        <v>198</v>
      </c>
      <c r="D249" s="217"/>
      <c r="E249" s="217"/>
      <c r="F249" s="217"/>
      <c r="G249" s="217"/>
      <c r="H249" s="336">
        <f>H248/100*21</f>
        <v>0</v>
      </c>
      <c r="I249" s="1"/>
    </row>
    <row r="250" spans="2:9" ht="18.600000000000001">
      <c r="B250" s="1"/>
      <c r="C250" s="337" t="s">
        <v>199</v>
      </c>
      <c r="D250" s="338"/>
      <c r="E250" s="338"/>
      <c r="F250" s="338"/>
      <c r="G250" s="338"/>
      <c r="H250" s="339">
        <f>H248+H249</f>
        <v>0</v>
      </c>
      <c r="I250" s="1"/>
    </row>
    <row r="251" spans="2:9">
      <c r="B251" s="1"/>
      <c r="C251" s="1"/>
      <c r="D251" s="1"/>
      <c r="E251" s="1"/>
      <c r="F251" s="1"/>
      <c r="G251" s="1"/>
      <c r="H251" s="1"/>
      <c r="I251" s="1"/>
    </row>
    <row r="252" spans="2:9">
      <c r="B252" s="1"/>
      <c r="C252" s="231" t="s">
        <v>329</v>
      </c>
      <c r="D252" s="1"/>
      <c r="E252" s="1"/>
      <c r="F252" s="1"/>
      <c r="G252" s="1"/>
      <c r="H252" s="1"/>
      <c r="I252" s="1"/>
    </row>
    <row r="253" spans="2:9" ht="15.6">
      <c r="B253" s="1"/>
      <c r="C253" s="340" t="s">
        <v>330</v>
      </c>
      <c r="D253" s="341"/>
      <c r="E253" s="341"/>
      <c r="F253" s="341"/>
      <c r="G253" s="341"/>
      <c r="H253" s="342">
        <f>H171</f>
        <v>0</v>
      </c>
      <c r="I253" s="1"/>
    </row>
    <row r="254" spans="2:9" ht="15.6">
      <c r="B254" s="1"/>
      <c r="C254" s="235" t="s">
        <v>198</v>
      </c>
      <c r="D254" s="236"/>
      <c r="E254" s="236"/>
      <c r="F254" s="236"/>
      <c r="G254" s="236"/>
      <c r="H254" s="237">
        <f>H253/100*21</f>
        <v>0</v>
      </c>
      <c r="I254" s="1"/>
    </row>
    <row r="255" spans="2:9" ht="18.600000000000001">
      <c r="B255" s="1"/>
      <c r="C255" s="238" t="s">
        <v>199</v>
      </c>
      <c r="D255" s="236"/>
      <c r="E255" s="236"/>
      <c r="F255" s="236"/>
      <c r="G255" s="236"/>
      <c r="H255" s="239">
        <f>H253+H254</f>
        <v>0</v>
      </c>
      <c r="I255" s="1"/>
    </row>
    <row r="256" spans="2:9">
      <c r="B256" s="1"/>
      <c r="C256" s="1"/>
      <c r="D256" s="1"/>
      <c r="E256" s="1"/>
      <c r="F256" s="1"/>
      <c r="G256" s="1"/>
      <c r="H256" s="1"/>
      <c r="I256" s="1"/>
    </row>
    <row r="257" spans="3:9" ht="15.6">
      <c r="C257" s="216" t="s">
        <v>204</v>
      </c>
      <c r="D257" s="217"/>
      <c r="E257" s="217"/>
      <c r="F257" s="217"/>
      <c r="G257" s="217"/>
      <c r="H257" s="218">
        <f>H228+H234+H240+H248+H253</f>
        <v>0</v>
      </c>
      <c r="I257" s="343"/>
    </row>
    <row r="258" spans="3:9" ht="18.600000000000001">
      <c r="C258" s="243" t="s">
        <v>205</v>
      </c>
      <c r="D258" s="244"/>
      <c r="E258" s="244"/>
      <c r="F258" s="244"/>
      <c r="G258" s="244"/>
      <c r="H258" s="245">
        <f>H230+H236+H242+H250+H255</f>
        <v>0</v>
      </c>
    </row>
    <row r="261" spans="3:9">
      <c r="H261" s="255"/>
    </row>
    <row r="265" spans="3:9">
      <c r="C265" s="344"/>
      <c r="D265" s="344"/>
      <c r="E265" s="344"/>
      <c r="F265" s="344"/>
    </row>
    <row r="266" spans="3:9">
      <c r="C266" s="345"/>
      <c r="D266" s="345"/>
      <c r="E266" s="344"/>
      <c r="F266" s="344"/>
    </row>
    <row r="267" spans="3:9">
      <c r="C267" s="344"/>
      <c r="D267" s="344"/>
      <c r="E267" s="344"/>
      <c r="F267" s="344"/>
    </row>
    <row r="268" spans="3:9">
      <c r="C268" s="344"/>
      <c r="D268" s="344"/>
      <c r="E268" s="344"/>
      <c r="F268" s="344"/>
    </row>
    <row r="269" spans="3:9">
      <c r="C269" s="344"/>
      <c r="D269" s="344"/>
      <c r="E269" s="344"/>
      <c r="F269" s="344"/>
    </row>
    <row r="270" spans="3:9">
      <c r="C270" s="344"/>
      <c r="D270" s="344"/>
      <c r="E270" s="344"/>
      <c r="F270" s="344"/>
    </row>
    <row r="271" spans="3:9">
      <c r="C271" s="344"/>
      <c r="D271" s="344"/>
      <c r="E271" s="345"/>
      <c r="F271" s="345"/>
    </row>
    <row r="272" spans="3:9">
      <c r="C272" s="344"/>
      <c r="D272" s="344"/>
      <c r="E272" s="344"/>
      <c r="F272" s="344"/>
    </row>
  </sheetData>
  <pageMargins left="0.70833333333333304" right="0.70833333333333304" top="0.78749999999999998" bottom="0.78749999999999998" header="0.51180555555555496" footer="0.51180555555555496"/>
  <pageSetup paperSize="9" scale="49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6" manualBreakCount="6">
    <brk id="52" max="16383" man="1"/>
    <brk id="86" max="16383" man="1"/>
    <brk id="138" max="16383" man="1"/>
    <brk id="172" max="16383" man="1"/>
    <brk id="197" max="16383" man="1"/>
    <brk id="2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1034"/>
  <sheetViews>
    <sheetView view="pageBreakPreview" topLeftCell="A37" zoomScaleNormal="100" workbookViewId="0">
      <selection activeCell="F53" sqref="F53"/>
    </sheetView>
  </sheetViews>
  <sheetFormatPr defaultRowHeight="14.4"/>
  <cols>
    <col min="1" max="1" width="5.44140625" style="346" customWidth="1"/>
    <col min="2" max="2" width="18.5546875" style="347" customWidth="1"/>
    <col min="3" max="3" width="112.5546875" style="346" customWidth="1"/>
    <col min="4" max="4" width="10.44140625" style="346" customWidth="1"/>
    <col min="5" max="5" width="13.33203125" style="346" customWidth="1"/>
    <col min="6" max="6" width="23.44140625" style="346" customWidth="1"/>
    <col min="7" max="7" width="16.88671875" style="346" customWidth="1"/>
    <col min="8" max="20" width="11.5546875" style="346" hidden="1" customWidth="1"/>
    <col min="21" max="1017" width="9.109375" style="346" customWidth="1"/>
    <col min="1018" max="1025" width="9.109375" customWidth="1"/>
  </cols>
  <sheetData>
    <row r="1" spans="1:10" s="113" customFormat="1" ht="18">
      <c r="B1" s="10" t="s">
        <v>0</v>
      </c>
    </row>
    <row r="2" spans="1:10" s="113" customFormat="1" ht="18.600000000000001">
      <c r="B2" s="11" t="s">
        <v>206</v>
      </c>
      <c r="C2" s="246"/>
      <c r="D2" s="247"/>
      <c r="E2" s="247"/>
      <c r="F2" s="247"/>
      <c r="G2" s="248"/>
      <c r="H2" s="247"/>
      <c r="I2" s="247"/>
      <c r="J2" s="247"/>
    </row>
    <row r="3" spans="1:10" s="113" customFormat="1" ht="17.399999999999999">
      <c r="B3" s="14" t="s">
        <v>331</v>
      </c>
      <c r="C3" s="246"/>
      <c r="D3" s="247"/>
      <c r="E3" s="247"/>
      <c r="F3" s="247"/>
      <c r="G3" s="248"/>
      <c r="H3" s="247"/>
      <c r="I3" s="247"/>
      <c r="J3" s="247"/>
    </row>
    <row r="4" spans="1:10">
      <c r="B4" s="132" t="s">
        <v>332</v>
      </c>
    </row>
    <row r="5" spans="1:10">
      <c r="A5" s="348" t="s">
        <v>29</v>
      </c>
      <c r="B5" s="349" t="s">
        <v>333</v>
      </c>
      <c r="C5" s="349" t="s">
        <v>334</v>
      </c>
      <c r="D5" s="350" t="s">
        <v>335</v>
      </c>
      <c r="E5" s="351" t="s">
        <v>336</v>
      </c>
      <c r="F5" s="352" t="s">
        <v>337</v>
      </c>
      <c r="G5" s="353" t="s">
        <v>338</v>
      </c>
    </row>
    <row r="6" spans="1:10">
      <c r="A6" s="354" t="s">
        <v>339</v>
      </c>
      <c r="B6" s="355" t="s">
        <v>340</v>
      </c>
      <c r="C6" s="356" t="s">
        <v>341</v>
      </c>
      <c r="D6" s="357"/>
      <c r="E6" s="358"/>
      <c r="F6" s="359"/>
      <c r="G6" s="360"/>
    </row>
    <row r="7" spans="1:10" ht="25.95" customHeight="1">
      <c r="A7" s="361">
        <v>1</v>
      </c>
      <c r="B7" s="362" t="s">
        <v>342</v>
      </c>
      <c r="C7" s="363" t="s">
        <v>343</v>
      </c>
      <c r="D7" s="364" t="s">
        <v>67</v>
      </c>
      <c r="E7" s="365">
        <v>22.88</v>
      </c>
      <c r="F7" s="366">
        <v>0</v>
      </c>
      <c r="G7" s="367">
        <f>E7*F7</f>
        <v>0</v>
      </c>
    </row>
    <row r="8" spans="1:10" ht="14.85" customHeight="1">
      <c r="A8" s="368"/>
      <c r="B8" s="369"/>
      <c r="C8" s="914" t="s">
        <v>344</v>
      </c>
      <c r="D8" s="914"/>
      <c r="E8" s="914"/>
      <c r="F8" s="914"/>
      <c r="G8" s="914"/>
    </row>
    <row r="9" spans="1:10">
      <c r="A9" s="368"/>
      <c r="B9" s="369"/>
      <c r="C9" s="370" t="s">
        <v>345</v>
      </c>
      <c r="D9" s="371"/>
      <c r="E9" s="372">
        <v>5.67</v>
      </c>
      <c r="F9" s="373"/>
      <c r="G9" s="374"/>
    </row>
    <row r="10" spans="1:10">
      <c r="A10" s="368"/>
      <c r="B10" s="369"/>
      <c r="C10" s="370" t="s">
        <v>346</v>
      </c>
      <c r="D10" s="371"/>
      <c r="E10" s="372">
        <v>17.21</v>
      </c>
      <c r="F10" s="373"/>
      <c r="G10" s="374"/>
    </row>
    <row r="11" spans="1:10" ht="41.4">
      <c r="A11" s="361">
        <v>2</v>
      </c>
      <c r="B11" s="362" t="s">
        <v>347</v>
      </c>
      <c r="C11" s="363" t="s">
        <v>348</v>
      </c>
      <c r="D11" s="364" t="s">
        <v>67</v>
      </c>
      <c r="E11" s="365">
        <v>40</v>
      </c>
      <c r="F11" s="366">
        <v>0</v>
      </c>
      <c r="G11" s="367">
        <f>E11*F11</f>
        <v>0</v>
      </c>
    </row>
    <row r="12" spans="1:10">
      <c r="A12" s="361">
        <v>3</v>
      </c>
      <c r="B12" s="375" t="s">
        <v>349</v>
      </c>
      <c r="C12" s="376" t="s">
        <v>350</v>
      </c>
      <c r="D12" s="364" t="s">
        <v>64</v>
      </c>
      <c r="E12" s="365">
        <v>26.75</v>
      </c>
      <c r="F12" s="366">
        <v>0</v>
      </c>
      <c r="G12" s="367">
        <f>E12*F12</f>
        <v>0</v>
      </c>
    </row>
    <row r="13" spans="1:10" ht="14.85" customHeight="1">
      <c r="A13" s="377"/>
      <c r="B13" s="378"/>
      <c r="C13" s="915" t="s">
        <v>351</v>
      </c>
      <c r="D13" s="915"/>
      <c r="E13" s="915"/>
      <c r="F13" s="915"/>
      <c r="G13" s="915"/>
    </row>
    <row r="14" spans="1:10" ht="14.85" customHeight="1">
      <c r="A14" s="368"/>
      <c r="B14" s="369"/>
      <c r="C14" s="916" t="s">
        <v>352</v>
      </c>
      <c r="D14" s="916"/>
      <c r="E14" s="916"/>
      <c r="F14" s="916"/>
      <c r="G14" s="916"/>
    </row>
    <row r="15" spans="1:10">
      <c r="A15" s="368"/>
      <c r="B15" s="369"/>
      <c r="C15" s="370" t="s">
        <v>353</v>
      </c>
      <c r="D15" s="371"/>
      <c r="E15" s="372"/>
      <c r="F15" s="373"/>
      <c r="G15" s="374"/>
    </row>
    <row r="16" spans="1:10">
      <c r="A16" s="379"/>
      <c r="B16" s="380"/>
      <c r="C16" s="381" t="s">
        <v>354</v>
      </c>
      <c r="D16" s="382"/>
      <c r="E16" s="383">
        <v>26.75</v>
      </c>
      <c r="F16" s="384"/>
      <c r="G16" s="385"/>
    </row>
    <row r="17" spans="1:43">
      <c r="A17" s="386" t="s">
        <v>355</v>
      </c>
      <c r="B17" s="387"/>
      <c r="C17" s="388"/>
      <c r="D17" s="389"/>
      <c r="E17" s="390"/>
      <c r="F17" s="391"/>
      <c r="G17" s="392">
        <f>SUM(G7,G11,G12)</f>
        <v>0</v>
      </c>
    </row>
    <row r="18" spans="1:43">
      <c r="A18" s="393" t="s">
        <v>339</v>
      </c>
      <c r="B18" s="394" t="s">
        <v>356</v>
      </c>
      <c r="C18" s="395" t="s">
        <v>357</v>
      </c>
      <c r="D18" s="396"/>
      <c r="E18" s="397"/>
      <c r="F18" s="398"/>
      <c r="G18" s="399"/>
    </row>
    <row r="19" spans="1:43">
      <c r="A19" s="361">
        <v>4</v>
      </c>
      <c r="B19" s="362" t="s">
        <v>358</v>
      </c>
      <c r="C19" s="363" t="s">
        <v>359</v>
      </c>
      <c r="D19" s="364" t="s">
        <v>64</v>
      </c>
      <c r="E19" s="365">
        <v>53.5</v>
      </c>
      <c r="F19" s="366">
        <v>0</v>
      </c>
      <c r="G19" s="367">
        <f>E19*F19</f>
        <v>0</v>
      </c>
    </row>
    <row r="20" spans="1:43" ht="14.85" customHeight="1">
      <c r="A20" s="368"/>
      <c r="B20" s="369"/>
      <c r="C20" s="914" t="s">
        <v>360</v>
      </c>
      <c r="D20" s="914"/>
      <c r="E20" s="914"/>
      <c r="F20" s="914"/>
      <c r="G20" s="914"/>
    </row>
    <row r="21" spans="1:43">
      <c r="A21" s="368"/>
      <c r="B21" s="369"/>
      <c r="C21" s="370" t="s">
        <v>361</v>
      </c>
      <c r="D21" s="371"/>
      <c r="E21" s="372">
        <v>53.5</v>
      </c>
      <c r="F21" s="373"/>
      <c r="G21" s="374"/>
    </row>
    <row r="22" spans="1:43">
      <c r="A22" s="361">
        <v>5</v>
      </c>
      <c r="B22" s="362" t="s">
        <v>362</v>
      </c>
      <c r="C22" s="363" t="s">
        <v>363</v>
      </c>
      <c r="D22" s="364" t="s">
        <v>64</v>
      </c>
      <c r="E22" s="365">
        <v>107</v>
      </c>
      <c r="F22" s="366">
        <v>0</v>
      </c>
      <c r="G22" s="367">
        <f>E22*F22</f>
        <v>0</v>
      </c>
    </row>
    <row r="23" spans="1:43">
      <c r="A23" s="368"/>
      <c r="B23" s="369"/>
      <c r="C23" s="370" t="s">
        <v>364</v>
      </c>
      <c r="D23" s="371"/>
      <c r="E23" s="372">
        <v>107</v>
      </c>
      <c r="F23" s="373"/>
      <c r="G23" s="374"/>
    </row>
    <row r="24" spans="1:43">
      <c r="A24" s="368"/>
      <c r="B24" s="369"/>
      <c r="C24" s="370" t="s">
        <v>365</v>
      </c>
      <c r="D24" s="371"/>
      <c r="E24" s="372"/>
      <c r="F24" s="373"/>
      <c r="G24" s="374"/>
    </row>
    <row r="25" spans="1:43">
      <c r="A25" s="361">
        <v>6</v>
      </c>
      <c r="B25" s="362" t="s">
        <v>366</v>
      </c>
      <c r="C25" s="363" t="s">
        <v>367</v>
      </c>
      <c r="D25" s="364" t="s">
        <v>64</v>
      </c>
      <c r="E25" s="365">
        <v>53.5</v>
      </c>
      <c r="F25" s="366">
        <v>0</v>
      </c>
      <c r="G25" s="367">
        <f>E25*F25</f>
        <v>0</v>
      </c>
    </row>
    <row r="26" spans="1:43" ht="14.85" customHeight="1">
      <c r="A26" s="368"/>
      <c r="B26" s="369"/>
      <c r="C26" s="914" t="s">
        <v>368</v>
      </c>
      <c r="D26" s="914"/>
      <c r="E26" s="914"/>
      <c r="F26" s="914"/>
      <c r="G26" s="914"/>
      <c r="P26" s="346" t="s">
        <v>369</v>
      </c>
    </row>
    <row r="27" spans="1:43">
      <c r="A27" s="386" t="s">
        <v>355</v>
      </c>
      <c r="B27" s="387"/>
      <c r="C27" s="400"/>
      <c r="D27" s="400"/>
      <c r="E27" s="400"/>
      <c r="F27" s="400"/>
      <c r="G27" s="392">
        <f>SUM(G19,G22,G25)</f>
        <v>0</v>
      </c>
    </row>
    <row r="28" spans="1:43">
      <c r="A28" s="393" t="s">
        <v>339</v>
      </c>
      <c r="B28" s="394" t="s">
        <v>370</v>
      </c>
      <c r="C28" s="395" t="s">
        <v>371</v>
      </c>
      <c r="D28" s="396"/>
      <c r="E28" s="397"/>
      <c r="F28" s="398"/>
      <c r="G28" s="399"/>
      <c r="H28" s="401"/>
      <c r="I28" s="401"/>
      <c r="J28" s="401"/>
      <c r="K28" s="401"/>
      <c r="L28" s="401"/>
      <c r="M28" s="401"/>
      <c r="N28" s="401"/>
      <c r="O28" s="401"/>
      <c r="P28" s="401" t="s">
        <v>372</v>
      </c>
      <c r="Q28" s="401"/>
      <c r="R28" s="401"/>
      <c r="S28" s="401"/>
      <c r="T28" s="401"/>
      <c r="U28" s="401"/>
      <c r="V28" s="401"/>
      <c r="W28" s="401"/>
      <c r="X28" s="401"/>
      <c r="Y28" s="401"/>
      <c r="Z28" s="401"/>
      <c r="AA28" s="401"/>
      <c r="AB28" s="401"/>
      <c r="AC28" s="401"/>
      <c r="AD28" s="401"/>
      <c r="AE28" s="401"/>
      <c r="AF28" s="401"/>
      <c r="AG28" s="401"/>
      <c r="AH28" s="401"/>
      <c r="AI28" s="401"/>
      <c r="AJ28" s="401"/>
      <c r="AK28" s="401"/>
      <c r="AL28" s="401"/>
      <c r="AM28" s="401"/>
      <c r="AN28" s="401"/>
      <c r="AO28" s="401"/>
      <c r="AP28" s="401"/>
      <c r="AQ28" s="401"/>
    </row>
    <row r="29" spans="1:43">
      <c r="A29" s="402">
        <v>7</v>
      </c>
      <c r="B29" s="362" t="s">
        <v>373</v>
      </c>
      <c r="C29" s="363" t="s">
        <v>374</v>
      </c>
      <c r="D29" s="364" t="s">
        <v>78</v>
      </c>
      <c r="E29" s="365">
        <v>63</v>
      </c>
      <c r="F29" s="365">
        <v>0</v>
      </c>
      <c r="G29" s="365">
        <f>E29*F29</f>
        <v>0</v>
      </c>
      <c r="H29" s="401"/>
      <c r="I29" s="401"/>
      <c r="J29" s="401"/>
      <c r="K29" s="401"/>
      <c r="L29" s="401"/>
      <c r="M29" s="401"/>
      <c r="N29" s="401"/>
      <c r="O29" s="401"/>
      <c r="P29" s="401" t="s">
        <v>375</v>
      </c>
      <c r="Q29" s="401">
        <v>0</v>
      </c>
      <c r="R29" s="401"/>
      <c r="S29" s="401"/>
      <c r="T29" s="401"/>
      <c r="U29" s="401"/>
      <c r="V29" s="401"/>
      <c r="W29" s="401"/>
      <c r="X29" s="401"/>
      <c r="Y29" s="401"/>
      <c r="Z29" s="401"/>
      <c r="AA29" s="401"/>
      <c r="AB29" s="401"/>
      <c r="AC29" s="401"/>
      <c r="AD29" s="401"/>
      <c r="AE29" s="401"/>
      <c r="AF29" s="401"/>
      <c r="AG29" s="401"/>
      <c r="AH29" s="401"/>
      <c r="AI29" s="401"/>
      <c r="AJ29" s="401"/>
      <c r="AK29" s="401"/>
      <c r="AL29" s="401"/>
      <c r="AM29" s="401"/>
      <c r="AN29" s="401"/>
      <c r="AO29" s="401"/>
      <c r="AP29" s="401"/>
      <c r="AQ29" s="401"/>
    </row>
    <row r="30" spans="1:43" ht="14.85" customHeight="1">
      <c r="A30" s="403"/>
      <c r="B30" s="404"/>
      <c r="C30" s="370" t="s">
        <v>376</v>
      </c>
      <c r="D30" s="370"/>
      <c r="E30" s="372">
        <v>63</v>
      </c>
      <c r="F30" s="405"/>
      <c r="G30" s="406"/>
      <c r="H30" s="401"/>
      <c r="I30" s="401"/>
      <c r="J30" s="401"/>
      <c r="K30" s="401"/>
      <c r="L30" s="401"/>
      <c r="M30" s="401"/>
      <c r="N30" s="401"/>
      <c r="O30" s="401"/>
      <c r="P30" s="401" t="s">
        <v>375</v>
      </c>
      <c r="Q30" s="401">
        <v>0</v>
      </c>
      <c r="R30" s="401"/>
      <c r="S30" s="401"/>
      <c r="T30" s="401"/>
      <c r="U30" s="401"/>
      <c r="V30" s="401"/>
      <c r="W30" s="401"/>
      <c r="X30" s="401"/>
      <c r="Y30" s="401"/>
      <c r="Z30" s="401"/>
      <c r="AA30" s="401"/>
      <c r="AB30" s="401"/>
      <c r="AC30" s="401"/>
      <c r="AD30" s="401"/>
      <c r="AE30" s="401"/>
      <c r="AF30" s="401"/>
      <c r="AG30" s="401"/>
      <c r="AH30" s="401"/>
      <c r="AI30" s="401"/>
      <c r="AJ30" s="401"/>
      <c r="AK30" s="401"/>
      <c r="AL30" s="401"/>
      <c r="AM30" s="401"/>
      <c r="AN30" s="401"/>
      <c r="AO30" s="401"/>
      <c r="AP30" s="401"/>
      <c r="AQ30" s="401"/>
    </row>
    <row r="31" spans="1:43">
      <c r="A31" s="361"/>
      <c r="B31" s="362"/>
      <c r="C31" s="363"/>
      <c r="D31" s="364"/>
      <c r="E31" s="365"/>
      <c r="F31" s="366"/>
      <c r="G31" s="367"/>
      <c r="P31" s="346" t="s">
        <v>377</v>
      </c>
    </row>
    <row r="32" spans="1:43">
      <c r="A32" s="386" t="s">
        <v>355</v>
      </c>
      <c r="B32" s="387"/>
      <c r="C32" s="407"/>
      <c r="D32" s="407"/>
      <c r="E32" s="390"/>
      <c r="F32" s="391"/>
      <c r="G32" s="392">
        <f>SUM(G29)</f>
        <v>0</v>
      </c>
    </row>
    <row r="33" spans="1:16">
      <c r="A33" s="393" t="s">
        <v>339</v>
      </c>
      <c r="B33" s="394" t="s">
        <v>378</v>
      </c>
      <c r="C33" s="395" t="s">
        <v>379</v>
      </c>
      <c r="D33" s="396"/>
      <c r="E33" s="397"/>
      <c r="F33" s="398"/>
      <c r="G33" s="399"/>
      <c r="P33" s="346" t="s">
        <v>380</v>
      </c>
    </row>
    <row r="34" spans="1:16">
      <c r="A34" s="402">
        <v>8</v>
      </c>
      <c r="B34" s="375" t="s">
        <v>381</v>
      </c>
      <c r="C34" s="376" t="s">
        <v>382</v>
      </c>
      <c r="D34" s="408" t="s">
        <v>70</v>
      </c>
      <c r="E34" s="409">
        <v>37.64</v>
      </c>
      <c r="F34" s="409">
        <v>0</v>
      </c>
      <c r="G34" s="410">
        <f>E34*F34</f>
        <v>0</v>
      </c>
    </row>
    <row r="35" spans="1:16">
      <c r="A35" s="411"/>
      <c r="B35" s="412"/>
      <c r="C35" s="370" t="s">
        <v>383</v>
      </c>
      <c r="D35" s="413"/>
      <c r="E35" s="372">
        <v>37.64</v>
      </c>
      <c r="F35" s="414"/>
      <c r="G35" s="415"/>
    </row>
    <row r="36" spans="1:16">
      <c r="A36" s="416">
        <v>9</v>
      </c>
      <c r="B36" s="362" t="s">
        <v>384</v>
      </c>
      <c r="C36" s="363" t="s">
        <v>385</v>
      </c>
      <c r="D36" s="364" t="s">
        <v>70</v>
      </c>
      <c r="E36" s="365">
        <v>37.64</v>
      </c>
      <c r="F36" s="366">
        <v>0</v>
      </c>
      <c r="G36" s="367">
        <f>SUM(E36*F36)</f>
        <v>0</v>
      </c>
    </row>
    <row r="37" spans="1:16">
      <c r="A37" s="411"/>
      <c r="B37" s="369"/>
      <c r="C37" s="370" t="s">
        <v>383</v>
      </c>
      <c r="D37" s="371"/>
      <c r="E37" s="372">
        <v>37.64</v>
      </c>
      <c r="F37" s="373"/>
      <c r="G37" s="374"/>
    </row>
    <row r="38" spans="1:16">
      <c r="A38" s="377" t="s">
        <v>355</v>
      </c>
      <c r="B38" s="378"/>
      <c r="C38" s="417"/>
      <c r="D38" s="418"/>
      <c r="E38" s="419"/>
      <c r="F38" s="420"/>
      <c r="G38" s="421">
        <f>SUM(G34,G36)</f>
        <v>0</v>
      </c>
    </row>
    <row r="39" spans="1:16" ht="16.2">
      <c r="A39" s="422" t="s">
        <v>386</v>
      </c>
      <c r="B39" s="423"/>
      <c r="C39" s="424"/>
      <c r="D39" s="425"/>
      <c r="E39" s="426"/>
      <c r="F39" s="426"/>
      <c r="G39" s="427">
        <f>SUM(G17,G27,G38,G32)</f>
        <v>0</v>
      </c>
    </row>
    <row r="40" spans="1:16">
      <c r="A40" s="913" t="s">
        <v>387</v>
      </c>
      <c r="B40" s="913"/>
      <c r="C40" s="428"/>
      <c r="D40" s="429"/>
      <c r="E40" s="430"/>
      <c r="F40" s="430"/>
      <c r="G40" s="431">
        <f>G39/100*21</f>
        <v>0</v>
      </c>
    </row>
    <row r="41" spans="1:16" ht="16.2">
      <c r="A41" s="432" t="s">
        <v>388</v>
      </c>
      <c r="B41" s="433"/>
      <c r="C41" s="434"/>
      <c r="D41" s="435"/>
      <c r="E41" s="436"/>
      <c r="F41" s="436"/>
      <c r="G41" s="437">
        <f>G39+G40</f>
        <v>0</v>
      </c>
    </row>
    <row r="42" spans="1:16">
      <c r="A42" s="438"/>
      <c r="B42" s="438"/>
      <c r="C42" s="439"/>
      <c r="D42" s="440"/>
      <c r="E42" s="441"/>
      <c r="F42" s="441"/>
      <c r="G42" s="441"/>
    </row>
    <row r="43" spans="1:16">
      <c r="A43" s="132" t="s">
        <v>389</v>
      </c>
      <c r="B43" s="442"/>
      <c r="C43" s="442"/>
      <c r="D43" s="442"/>
      <c r="E43" s="442"/>
      <c r="F43" s="442"/>
      <c r="G43" s="442"/>
    </row>
    <row r="44" spans="1:16">
      <c r="A44" s="443" t="s">
        <v>29</v>
      </c>
      <c r="B44" s="444" t="s">
        <v>333</v>
      </c>
      <c r="C44" s="444" t="s">
        <v>334</v>
      </c>
      <c r="D44" s="445" t="s">
        <v>335</v>
      </c>
      <c r="E44" s="443" t="s">
        <v>336</v>
      </c>
      <c r="F44" s="446" t="s">
        <v>337</v>
      </c>
      <c r="G44" s="443" t="s">
        <v>338</v>
      </c>
    </row>
    <row r="45" spans="1:16">
      <c r="A45" s="447"/>
      <c r="B45" s="448"/>
      <c r="C45" s="448"/>
      <c r="D45" s="449"/>
      <c r="E45" s="450"/>
      <c r="F45" s="451"/>
      <c r="G45" s="452"/>
    </row>
    <row r="46" spans="1:16">
      <c r="A46" s="453" t="s">
        <v>339</v>
      </c>
      <c r="B46" s="454" t="s">
        <v>340</v>
      </c>
      <c r="C46" s="455" t="s">
        <v>390</v>
      </c>
      <c r="D46" s="456"/>
      <c r="E46" s="457"/>
      <c r="F46" s="458"/>
      <c r="G46" s="1"/>
    </row>
    <row r="47" spans="1:16">
      <c r="A47" s="402">
        <v>1</v>
      </c>
      <c r="B47" s="459" t="s">
        <v>46</v>
      </c>
      <c r="C47" s="376" t="s">
        <v>391</v>
      </c>
      <c r="D47" s="460" t="s">
        <v>20</v>
      </c>
      <c r="E47" s="409">
        <v>4</v>
      </c>
      <c r="F47" s="409">
        <v>0</v>
      </c>
      <c r="G47" s="367">
        <f>ROUND(E47*F47,2)</f>
        <v>0</v>
      </c>
    </row>
    <row r="48" spans="1:16">
      <c r="A48" s="402">
        <v>2</v>
      </c>
      <c r="B48" s="459" t="s">
        <v>46</v>
      </c>
      <c r="C48" s="376" t="s">
        <v>392</v>
      </c>
      <c r="D48" s="461" t="s">
        <v>20</v>
      </c>
      <c r="E48" s="409">
        <v>2</v>
      </c>
      <c r="F48" s="409">
        <v>0</v>
      </c>
      <c r="G48" s="367">
        <f>ROUND(E48*F48,2)</f>
        <v>0</v>
      </c>
    </row>
    <row r="49" spans="1:7">
      <c r="A49" s="462">
        <v>3</v>
      </c>
      <c r="B49" s="463" t="s">
        <v>46</v>
      </c>
      <c r="C49" s="464" t="s">
        <v>393</v>
      </c>
      <c r="D49" s="465" t="s">
        <v>20</v>
      </c>
      <c r="E49" s="466">
        <v>2</v>
      </c>
      <c r="F49" s="466">
        <v>0</v>
      </c>
      <c r="G49" s="467">
        <f>ROUND(E49*F49,2)</f>
        <v>0</v>
      </c>
    </row>
    <row r="50" spans="1:7" ht="16.2">
      <c r="A50" s="468" t="s">
        <v>394</v>
      </c>
      <c r="B50" s="469"/>
      <c r="C50" s="469"/>
      <c r="D50" s="469"/>
      <c r="E50" s="469"/>
      <c r="F50" s="469"/>
      <c r="G50" s="427">
        <f>G47+G48</f>
        <v>0</v>
      </c>
    </row>
    <row r="51" spans="1:7">
      <c r="A51" s="913" t="s">
        <v>387</v>
      </c>
      <c r="B51" s="913"/>
      <c r="C51" s="470"/>
      <c r="D51" s="471"/>
      <c r="E51" s="471"/>
      <c r="F51" s="471"/>
      <c r="G51" s="431">
        <f>G50/100*21</f>
        <v>0</v>
      </c>
    </row>
    <row r="52" spans="1:7" ht="16.2">
      <c r="A52" s="472" t="s">
        <v>395</v>
      </c>
      <c r="B52" s="473"/>
      <c r="C52" s="474"/>
      <c r="D52" s="475"/>
      <c r="E52" s="475"/>
      <c r="F52" s="475"/>
      <c r="G52" s="437">
        <f>G50+G51</f>
        <v>0</v>
      </c>
    </row>
    <row r="53" spans="1:7">
      <c r="C53" s="476"/>
    </row>
    <row r="54" spans="1:7" ht="15.6">
      <c r="A54" s="216" t="s">
        <v>204</v>
      </c>
      <c r="B54" s="217"/>
      <c r="C54" s="217"/>
      <c r="D54" s="217"/>
      <c r="E54" s="217"/>
      <c r="F54" s="218">
        <f>G39+G50</f>
        <v>0</v>
      </c>
    </row>
    <row r="55" spans="1:7" ht="18.600000000000001">
      <c r="A55" s="221" t="s">
        <v>205</v>
      </c>
      <c r="B55" s="477"/>
      <c r="C55" s="477"/>
      <c r="D55" s="477"/>
      <c r="E55" s="477"/>
      <c r="F55" s="478">
        <f>G41+G52</f>
        <v>0</v>
      </c>
    </row>
    <row r="56" spans="1:7">
      <c r="C56" s="476"/>
    </row>
    <row r="57" spans="1:7">
      <c r="C57" s="476"/>
    </row>
    <row r="58" spans="1:7">
      <c r="C58" s="476"/>
    </row>
    <row r="59" spans="1:7">
      <c r="C59" s="476"/>
    </row>
    <row r="60" spans="1:7">
      <c r="C60" s="476"/>
    </row>
    <row r="61" spans="1:7">
      <c r="C61" s="476"/>
    </row>
    <row r="62" spans="1:7">
      <c r="C62" s="476"/>
    </row>
    <row r="63" spans="1:7">
      <c r="C63" s="476"/>
    </row>
    <row r="64" spans="1:7">
      <c r="C64" s="476"/>
    </row>
    <row r="65" spans="3:3">
      <c r="C65" s="476"/>
    </row>
    <row r="66" spans="3:3">
      <c r="C66" s="476"/>
    </row>
    <row r="67" spans="3:3">
      <c r="C67" s="476"/>
    </row>
    <row r="68" spans="3:3">
      <c r="C68" s="476"/>
    </row>
    <row r="69" spans="3:3">
      <c r="C69" s="476"/>
    </row>
    <row r="70" spans="3:3">
      <c r="C70" s="476"/>
    </row>
    <row r="71" spans="3:3">
      <c r="C71" s="476"/>
    </row>
    <row r="72" spans="3:3">
      <c r="C72" s="476"/>
    </row>
    <row r="73" spans="3:3">
      <c r="C73" s="476"/>
    </row>
    <row r="74" spans="3:3">
      <c r="C74" s="476"/>
    </row>
    <row r="75" spans="3:3">
      <c r="C75" s="476"/>
    </row>
    <row r="76" spans="3:3">
      <c r="C76" s="476"/>
    </row>
    <row r="77" spans="3:3">
      <c r="C77" s="476"/>
    </row>
    <row r="78" spans="3:3">
      <c r="C78" s="476"/>
    </row>
    <row r="79" spans="3:3">
      <c r="C79" s="476"/>
    </row>
    <row r="80" spans="3:3">
      <c r="C80" s="476"/>
    </row>
    <row r="81" spans="3:3">
      <c r="C81" s="476"/>
    </row>
    <row r="82" spans="3:3">
      <c r="C82" s="476"/>
    </row>
    <row r="83" spans="3:3">
      <c r="C83" s="476"/>
    </row>
    <row r="84" spans="3:3">
      <c r="C84" s="476"/>
    </row>
    <row r="85" spans="3:3">
      <c r="C85" s="476"/>
    </row>
    <row r="86" spans="3:3">
      <c r="C86" s="476"/>
    </row>
    <row r="87" spans="3:3">
      <c r="C87" s="476"/>
    </row>
    <row r="88" spans="3:3">
      <c r="C88" s="476"/>
    </row>
    <row r="89" spans="3:3">
      <c r="C89" s="476"/>
    </row>
    <row r="90" spans="3:3">
      <c r="C90" s="476"/>
    </row>
    <row r="91" spans="3:3">
      <c r="C91" s="476"/>
    </row>
    <row r="92" spans="3:3">
      <c r="C92" s="476"/>
    </row>
    <row r="93" spans="3:3">
      <c r="C93" s="476"/>
    </row>
    <row r="94" spans="3:3">
      <c r="C94" s="476"/>
    </row>
    <row r="95" spans="3:3">
      <c r="C95" s="476"/>
    </row>
    <row r="96" spans="3:3">
      <c r="C96" s="476"/>
    </row>
    <row r="97" spans="3:3">
      <c r="C97" s="476"/>
    </row>
    <row r="98" spans="3:3">
      <c r="C98" s="476"/>
    </row>
    <row r="99" spans="3:3">
      <c r="C99" s="476"/>
    </row>
    <row r="100" spans="3:3">
      <c r="C100" s="476"/>
    </row>
    <row r="101" spans="3:3">
      <c r="C101" s="476"/>
    </row>
    <row r="102" spans="3:3">
      <c r="C102" s="476"/>
    </row>
    <row r="103" spans="3:3">
      <c r="C103" s="476"/>
    </row>
    <row r="104" spans="3:3">
      <c r="C104" s="476"/>
    </row>
    <row r="105" spans="3:3">
      <c r="C105" s="476"/>
    </row>
    <row r="106" spans="3:3">
      <c r="C106" s="476"/>
    </row>
    <row r="107" spans="3:3">
      <c r="C107" s="476"/>
    </row>
    <row r="108" spans="3:3">
      <c r="C108" s="476"/>
    </row>
    <row r="109" spans="3:3">
      <c r="C109" s="476"/>
    </row>
    <row r="110" spans="3:3">
      <c r="C110" s="476"/>
    </row>
    <row r="111" spans="3:3">
      <c r="C111" s="476"/>
    </row>
    <row r="112" spans="3:3">
      <c r="C112" s="476"/>
    </row>
    <row r="113" spans="3:3">
      <c r="C113" s="476"/>
    </row>
    <row r="114" spans="3:3">
      <c r="C114" s="476"/>
    </row>
    <row r="115" spans="3:3">
      <c r="C115" s="476"/>
    </row>
    <row r="116" spans="3:3">
      <c r="C116" s="476"/>
    </row>
    <row r="117" spans="3:3">
      <c r="C117" s="476"/>
    </row>
    <row r="118" spans="3:3">
      <c r="C118" s="476"/>
    </row>
    <row r="119" spans="3:3">
      <c r="C119" s="476"/>
    </row>
    <row r="120" spans="3:3">
      <c r="C120" s="476"/>
    </row>
    <row r="121" spans="3:3">
      <c r="C121" s="476"/>
    </row>
    <row r="122" spans="3:3">
      <c r="C122" s="476"/>
    </row>
    <row r="123" spans="3:3">
      <c r="C123" s="476"/>
    </row>
    <row r="124" spans="3:3">
      <c r="C124" s="476"/>
    </row>
    <row r="125" spans="3:3">
      <c r="C125" s="476"/>
    </row>
    <row r="126" spans="3:3">
      <c r="C126" s="476"/>
    </row>
    <row r="127" spans="3:3">
      <c r="C127" s="476"/>
    </row>
    <row r="128" spans="3:3">
      <c r="C128" s="476"/>
    </row>
    <row r="129" spans="3:3">
      <c r="C129" s="476"/>
    </row>
    <row r="130" spans="3:3">
      <c r="C130" s="476"/>
    </row>
    <row r="131" spans="3:3">
      <c r="C131" s="476"/>
    </row>
    <row r="132" spans="3:3">
      <c r="C132" s="476"/>
    </row>
    <row r="133" spans="3:3">
      <c r="C133" s="476"/>
    </row>
    <row r="134" spans="3:3">
      <c r="C134" s="476"/>
    </row>
    <row r="135" spans="3:3">
      <c r="C135" s="476"/>
    </row>
    <row r="136" spans="3:3">
      <c r="C136" s="476"/>
    </row>
    <row r="137" spans="3:3">
      <c r="C137" s="476"/>
    </row>
    <row r="138" spans="3:3">
      <c r="C138" s="476"/>
    </row>
    <row r="139" spans="3:3">
      <c r="C139" s="476"/>
    </row>
    <row r="140" spans="3:3">
      <c r="C140" s="476"/>
    </row>
    <row r="141" spans="3:3">
      <c r="C141" s="476"/>
    </row>
    <row r="142" spans="3:3">
      <c r="C142" s="476"/>
    </row>
    <row r="143" spans="3:3">
      <c r="C143" s="476"/>
    </row>
    <row r="144" spans="3:3">
      <c r="C144" s="476"/>
    </row>
    <row r="145" spans="3:3">
      <c r="C145" s="476"/>
    </row>
    <row r="146" spans="3:3">
      <c r="C146" s="476"/>
    </row>
    <row r="147" spans="3:3">
      <c r="C147" s="476"/>
    </row>
    <row r="148" spans="3:3">
      <c r="C148" s="476"/>
    </row>
    <row r="149" spans="3:3">
      <c r="C149" s="476"/>
    </row>
    <row r="150" spans="3:3">
      <c r="C150" s="476"/>
    </row>
    <row r="151" spans="3:3">
      <c r="C151" s="476"/>
    </row>
    <row r="152" spans="3:3">
      <c r="C152" s="476"/>
    </row>
    <row r="153" spans="3:3">
      <c r="C153" s="476"/>
    </row>
    <row r="154" spans="3:3">
      <c r="C154" s="476"/>
    </row>
    <row r="155" spans="3:3">
      <c r="C155" s="476"/>
    </row>
    <row r="156" spans="3:3">
      <c r="C156" s="476"/>
    </row>
    <row r="157" spans="3:3">
      <c r="C157" s="476"/>
    </row>
    <row r="158" spans="3:3">
      <c r="C158" s="476"/>
    </row>
    <row r="159" spans="3:3">
      <c r="C159" s="476"/>
    </row>
    <row r="160" spans="3:3">
      <c r="C160" s="476"/>
    </row>
    <row r="161" spans="3:3">
      <c r="C161" s="476"/>
    </row>
    <row r="162" spans="3:3">
      <c r="C162" s="476"/>
    </row>
    <row r="163" spans="3:3">
      <c r="C163" s="476"/>
    </row>
    <row r="164" spans="3:3">
      <c r="C164" s="476"/>
    </row>
    <row r="165" spans="3:3">
      <c r="C165" s="476"/>
    </row>
    <row r="166" spans="3:3">
      <c r="C166" s="476"/>
    </row>
    <row r="167" spans="3:3">
      <c r="C167" s="476"/>
    </row>
    <row r="168" spans="3:3">
      <c r="C168" s="476"/>
    </row>
    <row r="169" spans="3:3">
      <c r="C169" s="476"/>
    </row>
    <row r="170" spans="3:3">
      <c r="C170" s="476"/>
    </row>
    <row r="171" spans="3:3">
      <c r="C171" s="476"/>
    </row>
    <row r="172" spans="3:3">
      <c r="C172" s="476"/>
    </row>
    <row r="173" spans="3:3">
      <c r="C173" s="476"/>
    </row>
    <row r="174" spans="3:3">
      <c r="C174" s="476"/>
    </row>
    <row r="175" spans="3:3">
      <c r="C175" s="476"/>
    </row>
    <row r="176" spans="3:3">
      <c r="C176" s="476"/>
    </row>
    <row r="177" spans="3:3">
      <c r="C177" s="476"/>
    </row>
    <row r="178" spans="3:3">
      <c r="C178" s="476"/>
    </row>
    <row r="179" spans="3:3">
      <c r="C179" s="476"/>
    </row>
    <row r="180" spans="3:3">
      <c r="C180" s="476"/>
    </row>
    <row r="181" spans="3:3">
      <c r="C181" s="476"/>
    </row>
    <row r="182" spans="3:3">
      <c r="C182" s="476"/>
    </row>
    <row r="183" spans="3:3">
      <c r="C183" s="476"/>
    </row>
    <row r="184" spans="3:3">
      <c r="C184" s="476"/>
    </row>
    <row r="185" spans="3:3">
      <c r="C185" s="476"/>
    </row>
    <row r="186" spans="3:3">
      <c r="C186" s="476"/>
    </row>
    <row r="187" spans="3:3">
      <c r="C187" s="476"/>
    </row>
    <row r="188" spans="3:3">
      <c r="C188" s="476"/>
    </row>
    <row r="189" spans="3:3">
      <c r="C189" s="476"/>
    </row>
    <row r="190" spans="3:3">
      <c r="C190" s="476"/>
    </row>
    <row r="191" spans="3:3">
      <c r="C191" s="476"/>
    </row>
    <row r="192" spans="3:3">
      <c r="C192" s="476"/>
    </row>
    <row r="193" spans="3:3">
      <c r="C193" s="476"/>
    </row>
    <row r="194" spans="3:3">
      <c r="C194" s="476"/>
    </row>
    <row r="195" spans="3:3">
      <c r="C195" s="476"/>
    </row>
    <row r="196" spans="3:3">
      <c r="C196" s="476"/>
    </row>
    <row r="197" spans="3:3">
      <c r="C197" s="476"/>
    </row>
    <row r="198" spans="3:3">
      <c r="C198" s="476"/>
    </row>
    <row r="199" spans="3:3">
      <c r="C199" s="476"/>
    </row>
    <row r="200" spans="3:3">
      <c r="C200" s="476"/>
    </row>
    <row r="201" spans="3:3">
      <c r="C201" s="476"/>
    </row>
    <row r="202" spans="3:3">
      <c r="C202" s="476"/>
    </row>
    <row r="203" spans="3:3">
      <c r="C203" s="476"/>
    </row>
    <row r="204" spans="3:3">
      <c r="C204" s="476"/>
    </row>
    <row r="205" spans="3:3">
      <c r="C205" s="476"/>
    </row>
    <row r="206" spans="3:3">
      <c r="C206" s="476"/>
    </row>
    <row r="207" spans="3:3">
      <c r="C207" s="476"/>
    </row>
    <row r="208" spans="3:3">
      <c r="C208" s="476"/>
    </row>
    <row r="209" spans="3:3">
      <c r="C209" s="476"/>
    </row>
    <row r="210" spans="3:3">
      <c r="C210" s="476"/>
    </row>
    <row r="211" spans="3:3">
      <c r="C211" s="476"/>
    </row>
    <row r="212" spans="3:3">
      <c r="C212" s="476"/>
    </row>
    <row r="213" spans="3:3">
      <c r="C213" s="476"/>
    </row>
    <row r="214" spans="3:3">
      <c r="C214" s="476"/>
    </row>
    <row r="215" spans="3:3">
      <c r="C215" s="476"/>
    </row>
    <row r="216" spans="3:3">
      <c r="C216" s="476"/>
    </row>
    <row r="217" spans="3:3">
      <c r="C217" s="476"/>
    </row>
    <row r="218" spans="3:3">
      <c r="C218" s="476"/>
    </row>
    <row r="219" spans="3:3">
      <c r="C219" s="476"/>
    </row>
    <row r="220" spans="3:3">
      <c r="C220" s="476"/>
    </row>
    <row r="221" spans="3:3">
      <c r="C221" s="476"/>
    </row>
    <row r="222" spans="3:3">
      <c r="C222" s="476"/>
    </row>
    <row r="223" spans="3:3">
      <c r="C223" s="476"/>
    </row>
    <row r="224" spans="3:3">
      <c r="C224" s="476"/>
    </row>
    <row r="225" spans="3:3">
      <c r="C225" s="476"/>
    </row>
    <row r="226" spans="3:3">
      <c r="C226" s="476"/>
    </row>
    <row r="227" spans="3:3">
      <c r="C227" s="476"/>
    </row>
    <row r="228" spans="3:3">
      <c r="C228" s="476"/>
    </row>
    <row r="229" spans="3:3">
      <c r="C229" s="476"/>
    </row>
    <row r="230" spans="3:3">
      <c r="C230" s="476"/>
    </row>
    <row r="231" spans="3:3">
      <c r="C231" s="476"/>
    </row>
    <row r="232" spans="3:3">
      <c r="C232" s="476"/>
    </row>
    <row r="233" spans="3:3">
      <c r="C233" s="476"/>
    </row>
    <row r="234" spans="3:3">
      <c r="C234" s="476"/>
    </row>
    <row r="235" spans="3:3">
      <c r="C235" s="476"/>
    </row>
    <row r="236" spans="3:3">
      <c r="C236" s="476"/>
    </row>
    <row r="237" spans="3:3">
      <c r="C237" s="476"/>
    </row>
    <row r="238" spans="3:3">
      <c r="C238" s="476"/>
    </row>
    <row r="239" spans="3:3">
      <c r="C239" s="476"/>
    </row>
    <row r="240" spans="3:3">
      <c r="C240" s="476"/>
    </row>
    <row r="241" spans="3:3">
      <c r="C241" s="476"/>
    </row>
    <row r="242" spans="3:3">
      <c r="C242" s="476"/>
    </row>
    <row r="243" spans="3:3">
      <c r="C243" s="476"/>
    </row>
    <row r="244" spans="3:3">
      <c r="C244" s="476"/>
    </row>
    <row r="245" spans="3:3">
      <c r="C245" s="476"/>
    </row>
    <row r="246" spans="3:3">
      <c r="C246" s="476"/>
    </row>
    <row r="247" spans="3:3">
      <c r="C247" s="476"/>
    </row>
    <row r="248" spans="3:3">
      <c r="C248" s="476"/>
    </row>
    <row r="249" spans="3:3">
      <c r="C249" s="476"/>
    </row>
    <row r="250" spans="3:3">
      <c r="C250" s="476"/>
    </row>
    <row r="251" spans="3:3">
      <c r="C251" s="476"/>
    </row>
    <row r="252" spans="3:3">
      <c r="C252" s="476"/>
    </row>
    <row r="253" spans="3:3">
      <c r="C253" s="476"/>
    </row>
    <row r="254" spans="3:3">
      <c r="C254" s="476"/>
    </row>
    <row r="255" spans="3:3">
      <c r="C255" s="476"/>
    </row>
    <row r="256" spans="3:3">
      <c r="C256" s="476"/>
    </row>
    <row r="257" spans="3:3">
      <c r="C257" s="476"/>
    </row>
    <row r="258" spans="3:3">
      <c r="C258" s="476"/>
    </row>
    <row r="259" spans="3:3">
      <c r="C259" s="476"/>
    </row>
    <row r="260" spans="3:3">
      <c r="C260" s="476"/>
    </row>
    <row r="261" spans="3:3">
      <c r="C261" s="476"/>
    </row>
    <row r="262" spans="3:3">
      <c r="C262" s="476"/>
    </row>
    <row r="263" spans="3:3">
      <c r="C263" s="476"/>
    </row>
    <row r="264" spans="3:3">
      <c r="C264" s="476"/>
    </row>
    <row r="265" spans="3:3">
      <c r="C265" s="476"/>
    </row>
    <row r="266" spans="3:3">
      <c r="C266" s="476"/>
    </row>
    <row r="267" spans="3:3">
      <c r="C267" s="476"/>
    </row>
    <row r="268" spans="3:3">
      <c r="C268" s="476"/>
    </row>
    <row r="269" spans="3:3">
      <c r="C269" s="476"/>
    </row>
    <row r="270" spans="3:3">
      <c r="C270" s="476"/>
    </row>
    <row r="271" spans="3:3">
      <c r="C271" s="476"/>
    </row>
    <row r="272" spans="3:3">
      <c r="C272" s="476"/>
    </row>
    <row r="273" spans="3:3">
      <c r="C273" s="476"/>
    </row>
    <row r="274" spans="3:3">
      <c r="C274" s="476"/>
    </row>
    <row r="275" spans="3:3">
      <c r="C275" s="476"/>
    </row>
    <row r="276" spans="3:3">
      <c r="C276" s="476"/>
    </row>
    <row r="277" spans="3:3">
      <c r="C277" s="476"/>
    </row>
    <row r="278" spans="3:3">
      <c r="C278" s="476"/>
    </row>
    <row r="279" spans="3:3">
      <c r="C279" s="476"/>
    </row>
    <row r="280" spans="3:3">
      <c r="C280" s="476"/>
    </row>
    <row r="281" spans="3:3">
      <c r="C281" s="476"/>
    </row>
    <row r="282" spans="3:3">
      <c r="C282" s="476"/>
    </row>
    <row r="283" spans="3:3">
      <c r="C283" s="476"/>
    </row>
    <row r="284" spans="3:3">
      <c r="C284" s="476"/>
    </row>
    <row r="285" spans="3:3">
      <c r="C285" s="476"/>
    </row>
    <row r="286" spans="3:3">
      <c r="C286" s="476"/>
    </row>
    <row r="287" spans="3:3">
      <c r="C287" s="476"/>
    </row>
    <row r="288" spans="3:3">
      <c r="C288" s="476"/>
    </row>
    <row r="289" spans="3:3">
      <c r="C289" s="476"/>
    </row>
    <row r="290" spans="3:3">
      <c r="C290" s="476"/>
    </row>
    <row r="291" spans="3:3">
      <c r="C291" s="476"/>
    </row>
    <row r="292" spans="3:3">
      <c r="C292" s="476"/>
    </row>
    <row r="293" spans="3:3">
      <c r="C293" s="476"/>
    </row>
    <row r="294" spans="3:3">
      <c r="C294" s="476"/>
    </row>
    <row r="295" spans="3:3">
      <c r="C295" s="476"/>
    </row>
    <row r="296" spans="3:3">
      <c r="C296" s="476"/>
    </row>
    <row r="297" spans="3:3">
      <c r="C297" s="476"/>
    </row>
    <row r="298" spans="3:3">
      <c r="C298" s="476"/>
    </row>
    <row r="299" spans="3:3">
      <c r="C299" s="476"/>
    </row>
    <row r="300" spans="3:3">
      <c r="C300" s="476"/>
    </row>
    <row r="301" spans="3:3">
      <c r="C301" s="476"/>
    </row>
    <row r="302" spans="3:3">
      <c r="C302" s="476"/>
    </row>
    <row r="303" spans="3:3">
      <c r="C303" s="476"/>
    </row>
    <row r="304" spans="3:3">
      <c r="C304" s="476"/>
    </row>
    <row r="305" spans="3:3">
      <c r="C305" s="476"/>
    </row>
    <row r="306" spans="3:3">
      <c r="C306" s="476"/>
    </row>
    <row r="307" spans="3:3">
      <c r="C307" s="476"/>
    </row>
    <row r="308" spans="3:3">
      <c r="C308" s="476"/>
    </row>
    <row r="309" spans="3:3">
      <c r="C309" s="476"/>
    </row>
    <row r="310" spans="3:3">
      <c r="C310" s="476"/>
    </row>
    <row r="311" spans="3:3">
      <c r="C311" s="476"/>
    </row>
    <row r="312" spans="3:3">
      <c r="C312" s="476"/>
    </row>
    <row r="313" spans="3:3">
      <c r="C313" s="476"/>
    </row>
    <row r="314" spans="3:3">
      <c r="C314" s="476"/>
    </row>
    <row r="315" spans="3:3">
      <c r="C315" s="476"/>
    </row>
    <row r="316" spans="3:3">
      <c r="C316" s="476"/>
    </row>
    <row r="317" spans="3:3">
      <c r="C317" s="476"/>
    </row>
    <row r="318" spans="3:3">
      <c r="C318" s="476"/>
    </row>
    <row r="319" spans="3:3">
      <c r="C319" s="476"/>
    </row>
    <row r="320" spans="3:3">
      <c r="C320" s="476"/>
    </row>
    <row r="321" spans="3:3">
      <c r="C321" s="476"/>
    </row>
    <row r="322" spans="3:3">
      <c r="C322" s="476"/>
    </row>
    <row r="323" spans="3:3">
      <c r="C323" s="476"/>
    </row>
    <row r="324" spans="3:3">
      <c r="C324" s="476"/>
    </row>
    <row r="325" spans="3:3">
      <c r="C325" s="476"/>
    </row>
    <row r="326" spans="3:3">
      <c r="C326" s="476"/>
    </row>
    <row r="327" spans="3:3">
      <c r="C327" s="476"/>
    </row>
    <row r="328" spans="3:3">
      <c r="C328" s="476"/>
    </row>
    <row r="329" spans="3:3">
      <c r="C329" s="476"/>
    </row>
    <row r="330" spans="3:3">
      <c r="C330" s="476"/>
    </row>
    <row r="331" spans="3:3">
      <c r="C331" s="476"/>
    </row>
    <row r="332" spans="3:3">
      <c r="C332" s="476"/>
    </row>
    <row r="333" spans="3:3">
      <c r="C333" s="476"/>
    </row>
    <row r="334" spans="3:3">
      <c r="C334" s="476"/>
    </row>
    <row r="335" spans="3:3">
      <c r="C335" s="476"/>
    </row>
    <row r="336" spans="3:3">
      <c r="C336" s="476"/>
    </row>
    <row r="337" spans="3:3">
      <c r="C337" s="476"/>
    </row>
    <row r="338" spans="3:3">
      <c r="C338" s="476"/>
    </row>
    <row r="339" spans="3:3">
      <c r="C339" s="476"/>
    </row>
    <row r="340" spans="3:3">
      <c r="C340" s="476"/>
    </row>
    <row r="341" spans="3:3">
      <c r="C341" s="476"/>
    </row>
    <row r="342" spans="3:3">
      <c r="C342" s="476"/>
    </row>
    <row r="343" spans="3:3">
      <c r="C343" s="476"/>
    </row>
    <row r="344" spans="3:3">
      <c r="C344" s="476"/>
    </row>
    <row r="345" spans="3:3">
      <c r="C345" s="476"/>
    </row>
    <row r="346" spans="3:3">
      <c r="C346" s="476"/>
    </row>
    <row r="347" spans="3:3">
      <c r="C347" s="476"/>
    </row>
    <row r="348" spans="3:3">
      <c r="C348" s="476"/>
    </row>
    <row r="349" spans="3:3">
      <c r="C349" s="476"/>
    </row>
    <row r="350" spans="3:3">
      <c r="C350" s="476"/>
    </row>
    <row r="351" spans="3:3">
      <c r="C351" s="476"/>
    </row>
    <row r="352" spans="3:3">
      <c r="C352" s="476"/>
    </row>
    <row r="353" spans="3:3">
      <c r="C353" s="476"/>
    </row>
    <row r="354" spans="3:3">
      <c r="C354" s="476"/>
    </row>
    <row r="355" spans="3:3">
      <c r="C355" s="476"/>
    </row>
    <row r="356" spans="3:3">
      <c r="C356" s="476"/>
    </row>
    <row r="357" spans="3:3">
      <c r="C357" s="476"/>
    </row>
    <row r="358" spans="3:3">
      <c r="C358" s="476"/>
    </row>
    <row r="359" spans="3:3">
      <c r="C359" s="476"/>
    </row>
    <row r="360" spans="3:3">
      <c r="C360" s="476"/>
    </row>
    <row r="361" spans="3:3">
      <c r="C361" s="476"/>
    </row>
    <row r="362" spans="3:3">
      <c r="C362" s="476"/>
    </row>
    <row r="363" spans="3:3">
      <c r="C363" s="476"/>
    </row>
    <row r="364" spans="3:3">
      <c r="C364" s="476"/>
    </row>
    <row r="365" spans="3:3">
      <c r="C365" s="476"/>
    </row>
    <row r="366" spans="3:3">
      <c r="C366" s="476"/>
    </row>
    <row r="367" spans="3:3">
      <c r="C367" s="476"/>
    </row>
    <row r="368" spans="3:3">
      <c r="C368" s="476"/>
    </row>
    <row r="369" spans="3:3">
      <c r="C369" s="476"/>
    </row>
    <row r="370" spans="3:3">
      <c r="C370" s="476"/>
    </row>
    <row r="371" spans="3:3">
      <c r="C371" s="476"/>
    </row>
    <row r="372" spans="3:3">
      <c r="C372" s="476"/>
    </row>
    <row r="373" spans="3:3">
      <c r="C373" s="476"/>
    </row>
    <row r="374" spans="3:3">
      <c r="C374" s="476"/>
    </row>
    <row r="375" spans="3:3">
      <c r="C375" s="476"/>
    </row>
    <row r="376" spans="3:3">
      <c r="C376" s="476"/>
    </row>
    <row r="377" spans="3:3">
      <c r="C377" s="476"/>
    </row>
    <row r="378" spans="3:3">
      <c r="C378" s="476"/>
    </row>
    <row r="379" spans="3:3">
      <c r="C379" s="476"/>
    </row>
    <row r="380" spans="3:3">
      <c r="C380" s="476"/>
    </row>
    <row r="381" spans="3:3">
      <c r="C381" s="476"/>
    </row>
    <row r="382" spans="3:3">
      <c r="C382" s="476"/>
    </row>
    <row r="383" spans="3:3">
      <c r="C383" s="476"/>
    </row>
    <row r="384" spans="3:3">
      <c r="C384" s="476"/>
    </row>
    <row r="385" spans="3:3">
      <c r="C385" s="476"/>
    </row>
    <row r="386" spans="3:3">
      <c r="C386" s="476"/>
    </row>
    <row r="387" spans="3:3">
      <c r="C387" s="476"/>
    </row>
    <row r="388" spans="3:3">
      <c r="C388" s="476"/>
    </row>
    <row r="389" spans="3:3">
      <c r="C389" s="476"/>
    </row>
    <row r="390" spans="3:3">
      <c r="C390" s="476"/>
    </row>
    <row r="391" spans="3:3">
      <c r="C391" s="476"/>
    </row>
    <row r="392" spans="3:3">
      <c r="C392" s="476"/>
    </row>
    <row r="393" spans="3:3">
      <c r="C393" s="476"/>
    </row>
    <row r="394" spans="3:3">
      <c r="C394" s="476"/>
    </row>
    <row r="395" spans="3:3">
      <c r="C395" s="476"/>
    </row>
    <row r="396" spans="3:3">
      <c r="C396" s="476"/>
    </row>
    <row r="397" spans="3:3">
      <c r="C397" s="476"/>
    </row>
    <row r="398" spans="3:3">
      <c r="C398" s="476"/>
    </row>
    <row r="399" spans="3:3">
      <c r="C399" s="476"/>
    </row>
    <row r="400" spans="3:3">
      <c r="C400" s="476"/>
    </row>
    <row r="401" spans="3:3">
      <c r="C401" s="476"/>
    </row>
    <row r="402" spans="3:3">
      <c r="C402" s="476"/>
    </row>
    <row r="403" spans="3:3">
      <c r="C403" s="476"/>
    </row>
    <row r="404" spans="3:3">
      <c r="C404" s="476"/>
    </row>
    <row r="405" spans="3:3">
      <c r="C405" s="476"/>
    </row>
    <row r="406" spans="3:3">
      <c r="C406" s="476"/>
    </row>
    <row r="407" spans="3:3">
      <c r="C407" s="476"/>
    </row>
    <row r="408" spans="3:3">
      <c r="C408" s="476"/>
    </row>
    <row r="409" spans="3:3">
      <c r="C409" s="476"/>
    </row>
    <row r="410" spans="3:3">
      <c r="C410" s="476"/>
    </row>
    <row r="411" spans="3:3">
      <c r="C411" s="476"/>
    </row>
    <row r="412" spans="3:3">
      <c r="C412" s="476"/>
    </row>
    <row r="413" spans="3:3">
      <c r="C413" s="476"/>
    </row>
    <row r="414" spans="3:3">
      <c r="C414" s="476"/>
    </row>
    <row r="415" spans="3:3">
      <c r="C415" s="476"/>
    </row>
    <row r="416" spans="3:3">
      <c r="C416" s="476"/>
    </row>
    <row r="417" spans="3:3">
      <c r="C417" s="476"/>
    </row>
    <row r="418" spans="3:3">
      <c r="C418" s="476"/>
    </row>
    <row r="419" spans="3:3">
      <c r="C419" s="476"/>
    </row>
    <row r="420" spans="3:3">
      <c r="C420" s="476"/>
    </row>
    <row r="421" spans="3:3">
      <c r="C421" s="476"/>
    </row>
    <row r="422" spans="3:3">
      <c r="C422" s="476"/>
    </row>
    <row r="423" spans="3:3">
      <c r="C423" s="476"/>
    </row>
    <row r="424" spans="3:3">
      <c r="C424" s="476"/>
    </row>
    <row r="425" spans="3:3">
      <c r="C425" s="476"/>
    </row>
    <row r="426" spans="3:3">
      <c r="C426" s="476"/>
    </row>
    <row r="427" spans="3:3">
      <c r="C427" s="476"/>
    </row>
    <row r="428" spans="3:3">
      <c r="C428" s="476"/>
    </row>
    <row r="429" spans="3:3">
      <c r="C429" s="476"/>
    </row>
    <row r="430" spans="3:3">
      <c r="C430" s="476"/>
    </row>
    <row r="431" spans="3:3">
      <c r="C431" s="476"/>
    </row>
    <row r="432" spans="3:3">
      <c r="C432" s="476"/>
    </row>
    <row r="433" spans="3:3">
      <c r="C433" s="476"/>
    </row>
    <row r="434" spans="3:3">
      <c r="C434" s="476"/>
    </row>
    <row r="435" spans="3:3">
      <c r="C435" s="476"/>
    </row>
    <row r="436" spans="3:3">
      <c r="C436" s="476"/>
    </row>
    <row r="437" spans="3:3">
      <c r="C437" s="476"/>
    </row>
    <row r="438" spans="3:3">
      <c r="C438" s="476"/>
    </row>
    <row r="439" spans="3:3">
      <c r="C439" s="476"/>
    </row>
    <row r="440" spans="3:3">
      <c r="C440" s="476"/>
    </row>
    <row r="441" spans="3:3">
      <c r="C441" s="476"/>
    </row>
    <row r="442" spans="3:3">
      <c r="C442" s="476"/>
    </row>
    <row r="443" spans="3:3">
      <c r="C443" s="476"/>
    </row>
    <row r="444" spans="3:3">
      <c r="C444" s="476"/>
    </row>
    <row r="445" spans="3:3">
      <c r="C445" s="476"/>
    </row>
    <row r="446" spans="3:3">
      <c r="C446" s="476"/>
    </row>
    <row r="447" spans="3:3">
      <c r="C447" s="476"/>
    </row>
    <row r="448" spans="3:3">
      <c r="C448" s="476"/>
    </row>
    <row r="449" spans="3:3">
      <c r="C449" s="476"/>
    </row>
    <row r="450" spans="3:3">
      <c r="C450" s="476"/>
    </row>
    <row r="451" spans="3:3">
      <c r="C451" s="476"/>
    </row>
    <row r="452" spans="3:3">
      <c r="C452" s="476"/>
    </row>
    <row r="453" spans="3:3">
      <c r="C453" s="476"/>
    </row>
    <row r="454" spans="3:3">
      <c r="C454" s="476"/>
    </row>
    <row r="455" spans="3:3">
      <c r="C455" s="476"/>
    </row>
    <row r="456" spans="3:3">
      <c r="C456" s="476"/>
    </row>
    <row r="457" spans="3:3">
      <c r="C457" s="476"/>
    </row>
    <row r="458" spans="3:3">
      <c r="C458" s="476"/>
    </row>
    <row r="459" spans="3:3">
      <c r="C459" s="476"/>
    </row>
    <row r="460" spans="3:3">
      <c r="C460" s="476"/>
    </row>
    <row r="461" spans="3:3">
      <c r="C461" s="476"/>
    </row>
    <row r="462" spans="3:3">
      <c r="C462" s="476"/>
    </row>
    <row r="463" spans="3:3">
      <c r="C463" s="476"/>
    </row>
    <row r="464" spans="3:3">
      <c r="C464" s="476"/>
    </row>
    <row r="465" spans="3:3">
      <c r="C465" s="476"/>
    </row>
    <row r="466" spans="3:3">
      <c r="C466" s="476"/>
    </row>
    <row r="467" spans="3:3">
      <c r="C467" s="476"/>
    </row>
    <row r="468" spans="3:3">
      <c r="C468" s="476"/>
    </row>
    <row r="469" spans="3:3">
      <c r="C469" s="476"/>
    </row>
    <row r="470" spans="3:3">
      <c r="C470" s="476"/>
    </row>
    <row r="471" spans="3:3">
      <c r="C471" s="476"/>
    </row>
    <row r="472" spans="3:3">
      <c r="C472" s="476"/>
    </row>
    <row r="473" spans="3:3">
      <c r="C473" s="476"/>
    </row>
    <row r="474" spans="3:3">
      <c r="C474" s="476"/>
    </row>
    <row r="475" spans="3:3">
      <c r="C475" s="476"/>
    </row>
    <row r="476" spans="3:3">
      <c r="C476" s="476"/>
    </row>
    <row r="477" spans="3:3">
      <c r="C477" s="476"/>
    </row>
    <row r="478" spans="3:3">
      <c r="C478" s="476"/>
    </row>
    <row r="479" spans="3:3">
      <c r="C479" s="476"/>
    </row>
    <row r="480" spans="3:3">
      <c r="C480" s="476"/>
    </row>
    <row r="481" spans="3:3">
      <c r="C481" s="476"/>
    </row>
    <row r="482" spans="3:3">
      <c r="C482" s="476"/>
    </row>
    <row r="483" spans="3:3">
      <c r="C483" s="476"/>
    </row>
    <row r="484" spans="3:3">
      <c r="C484" s="476"/>
    </row>
    <row r="485" spans="3:3">
      <c r="C485" s="476"/>
    </row>
    <row r="486" spans="3:3">
      <c r="C486" s="476"/>
    </row>
    <row r="487" spans="3:3">
      <c r="C487" s="476"/>
    </row>
    <row r="488" spans="3:3">
      <c r="C488" s="476"/>
    </row>
    <row r="489" spans="3:3">
      <c r="C489" s="476"/>
    </row>
    <row r="490" spans="3:3">
      <c r="C490" s="476"/>
    </row>
    <row r="491" spans="3:3">
      <c r="C491" s="476"/>
    </row>
    <row r="492" spans="3:3">
      <c r="C492" s="476"/>
    </row>
    <row r="493" spans="3:3">
      <c r="C493" s="476"/>
    </row>
    <row r="494" spans="3:3">
      <c r="C494" s="476"/>
    </row>
    <row r="495" spans="3:3">
      <c r="C495" s="476"/>
    </row>
    <row r="496" spans="3:3">
      <c r="C496" s="476"/>
    </row>
    <row r="497" spans="3:3">
      <c r="C497" s="476"/>
    </row>
    <row r="498" spans="3:3">
      <c r="C498" s="476"/>
    </row>
    <row r="499" spans="3:3">
      <c r="C499" s="476"/>
    </row>
    <row r="500" spans="3:3">
      <c r="C500" s="476"/>
    </row>
    <row r="501" spans="3:3">
      <c r="C501" s="476"/>
    </row>
    <row r="502" spans="3:3">
      <c r="C502" s="476"/>
    </row>
    <row r="503" spans="3:3">
      <c r="C503" s="476"/>
    </row>
    <row r="504" spans="3:3">
      <c r="C504" s="476"/>
    </row>
    <row r="505" spans="3:3">
      <c r="C505" s="476"/>
    </row>
    <row r="506" spans="3:3">
      <c r="C506" s="476"/>
    </row>
    <row r="507" spans="3:3">
      <c r="C507" s="476"/>
    </row>
    <row r="508" spans="3:3">
      <c r="C508" s="476"/>
    </row>
    <row r="509" spans="3:3">
      <c r="C509" s="476"/>
    </row>
    <row r="510" spans="3:3">
      <c r="C510" s="476"/>
    </row>
    <row r="511" spans="3:3">
      <c r="C511" s="476"/>
    </row>
    <row r="512" spans="3:3">
      <c r="C512" s="476"/>
    </row>
    <row r="513" spans="3:3">
      <c r="C513" s="476"/>
    </row>
    <row r="514" spans="3:3">
      <c r="C514" s="476"/>
    </row>
    <row r="515" spans="3:3">
      <c r="C515" s="476"/>
    </row>
    <row r="516" spans="3:3">
      <c r="C516" s="476"/>
    </row>
    <row r="517" spans="3:3">
      <c r="C517" s="476"/>
    </row>
    <row r="518" spans="3:3">
      <c r="C518" s="476"/>
    </row>
    <row r="519" spans="3:3">
      <c r="C519" s="476"/>
    </row>
    <row r="520" spans="3:3">
      <c r="C520" s="476"/>
    </row>
    <row r="521" spans="3:3">
      <c r="C521" s="476"/>
    </row>
    <row r="522" spans="3:3">
      <c r="C522" s="476"/>
    </row>
    <row r="523" spans="3:3">
      <c r="C523" s="476"/>
    </row>
    <row r="524" spans="3:3">
      <c r="C524" s="476"/>
    </row>
    <row r="525" spans="3:3">
      <c r="C525" s="476"/>
    </row>
    <row r="526" spans="3:3">
      <c r="C526" s="476"/>
    </row>
    <row r="527" spans="3:3">
      <c r="C527" s="476"/>
    </row>
    <row r="528" spans="3:3">
      <c r="C528" s="476"/>
    </row>
    <row r="529" spans="3:3">
      <c r="C529" s="476"/>
    </row>
    <row r="530" spans="3:3">
      <c r="C530" s="476"/>
    </row>
    <row r="531" spans="3:3">
      <c r="C531" s="476"/>
    </row>
    <row r="532" spans="3:3">
      <c r="C532" s="476"/>
    </row>
    <row r="533" spans="3:3">
      <c r="C533" s="476"/>
    </row>
    <row r="534" spans="3:3">
      <c r="C534" s="476"/>
    </row>
    <row r="535" spans="3:3">
      <c r="C535" s="476"/>
    </row>
    <row r="536" spans="3:3">
      <c r="C536" s="476"/>
    </row>
    <row r="537" spans="3:3">
      <c r="C537" s="476"/>
    </row>
    <row r="538" spans="3:3">
      <c r="C538" s="476"/>
    </row>
    <row r="539" spans="3:3">
      <c r="C539" s="476"/>
    </row>
    <row r="540" spans="3:3">
      <c r="C540" s="476"/>
    </row>
    <row r="541" spans="3:3">
      <c r="C541" s="476"/>
    </row>
    <row r="542" spans="3:3">
      <c r="C542" s="476"/>
    </row>
    <row r="543" spans="3:3">
      <c r="C543" s="476"/>
    </row>
    <row r="544" spans="3:3">
      <c r="C544" s="476"/>
    </row>
    <row r="545" spans="3:3">
      <c r="C545" s="476"/>
    </row>
    <row r="546" spans="3:3">
      <c r="C546" s="476"/>
    </row>
    <row r="547" spans="3:3">
      <c r="C547" s="476"/>
    </row>
    <row r="548" spans="3:3">
      <c r="C548" s="476"/>
    </row>
    <row r="549" spans="3:3">
      <c r="C549" s="476"/>
    </row>
    <row r="550" spans="3:3">
      <c r="C550" s="476"/>
    </row>
    <row r="551" spans="3:3">
      <c r="C551" s="476"/>
    </row>
    <row r="552" spans="3:3">
      <c r="C552" s="476"/>
    </row>
    <row r="553" spans="3:3">
      <c r="C553" s="476"/>
    </row>
    <row r="554" spans="3:3">
      <c r="C554" s="476"/>
    </row>
    <row r="555" spans="3:3">
      <c r="C555" s="476"/>
    </row>
    <row r="556" spans="3:3">
      <c r="C556" s="476"/>
    </row>
    <row r="557" spans="3:3">
      <c r="C557" s="476"/>
    </row>
    <row r="558" spans="3:3">
      <c r="C558" s="476"/>
    </row>
    <row r="559" spans="3:3">
      <c r="C559" s="476"/>
    </row>
    <row r="560" spans="3:3">
      <c r="C560" s="476"/>
    </row>
    <row r="561" spans="3:3">
      <c r="C561" s="476"/>
    </row>
    <row r="562" spans="3:3">
      <c r="C562" s="476"/>
    </row>
    <row r="563" spans="3:3">
      <c r="C563" s="476"/>
    </row>
    <row r="564" spans="3:3">
      <c r="C564" s="476"/>
    </row>
    <row r="565" spans="3:3">
      <c r="C565" s="476"/>
    </row>
    <row r="566" spans="3:3">
      <c r="C566" s="476"/>
    </row>
    <row r="567" spans="3:3">
      <c r="C567" s="476"/>
    </row>
    <row r="568" spans="3:3">
      <c r="C568" s="476"/>
    </row>
    <row r="569" spans="3:3">
      <c r="C569" s="476"/>
    </row>
    <row r="570" spans="3:3">
      <c r="C570" s="476"/>
    </row>
    <row r="571" spans="3:3">
      <c r="C571" s="476"/>
    </row>
    <row r="572" spans="3:3">
      <c r="C572" s="476"/>
    </row>
    <row r="573" spans="3:3">
      <c r="C573" s="476"/>
    </row>
    <row r="574" spans="3:3">
      <c r="C574" s="476"/>
    </row>
    <row r="575" spans="3:3">
      <c r="C575" s="476"/>
    </row>
    <row r="576" spans="3:3">
      <c r="C576" s="476"/>
    </row>
    <row r="577" spans="3:3">
      <c r="C577" s="476"/>
    </row>
    <row r="578" spans="3:3">
      <c r="C578" s="476"/>
    </row>
    <row r="579" spans="3:3">
      <c r="C579" s="476"/>
    </row>
    <row r="580" spans="3:3">
      <c r="C580" s="476"/>
    </row>
    <row r="581" spans="3:3">
      <c r="C581" s="476"/>
    </row>
    <row r="582" spans="3:3">
      <c r="C582" s="476"/>
    </row>
    <row r="583" spans="3:3">
      <c r="C583" s="476"/>
    </row>
    <row r="584" spans="3:3">
      <c r="C584" s="476"/>
    </row>
    <row r="585" spans="3:3">
      <c r="C585" s="476"/>
    </row>
    <row r="586" spans="3:3">
      <c r="C586" s="476"/>
    </row>
    <row r="587" spans="3:3">
      <c r="C587" s="476"/>
    </row>
    <row r="588" spans="3:3">
      <c r="C588" s="476"/>
    </row>
    <row r="589" spans="3:3">
      <c r="C589" s="476"/>
    </row>
    <row r="590" spans="3:3">
      <c r="C590" s="476"/>
    </row>
    <row r="591" spans="3:3">
      <c r="C591" s="476"/>
    </row>
    <row r="592" spans="3:3">
      <c r="C592" s="476"/>
    </row>
    <row r="593" spans="3:3">
      <c r="C593" s="476"/>
    </row>
    <row r="594" spans="3:3">
      <c r="C594" s="476"/>
    </row>
    <row r="595" spans="3:3">
      <c r="C595" s="476"/>
    </row>
    <row r="596" spans="3:3">
      <c r="C596" s="476"/>
    </row>
    <row r="597" spans="3:3">
      <c r="C597" s="476"/>
    </row>
    <row r="598" spans="3:3">
      <c r="C598" s="476"/>
    </row>
    <row r="599" spans="3:3">
      <c r="C599" s="476"/>
    </row>
    <row r="600" spans="3:3">
      <c r="C600" s="476"/>
    </row>
    <row r="601" spans="3:3">
      <c r="C601" s="476"/>
    </row>
    <row r="602" spans="3:3">
      <c r="C602" s="476"/>
    </row>
    <row r="603" spans="3:3">
      <c r="C603" s="476"/>
    </row>
    <row r="604" spans="3:3">
      <c r="C604" s="476"/>
    </row>
    <row r="605" spans="3:3">
      <c r="C605" s="476"/>
    </row>
    <row r="606" spans="3:3">
      <c r="C606" s="476"/>
    </row>
    <row r="607" spans="3:3">
      <c r="C607" s="476"/>
    </row>
    <row r="608" spans="3:3">
      <c r="C608" s="476"/>
    </row>
    <row r="609" spans="3:3">
      <c r="C609" s="476"/>
    </row>
    <row r="610" spans="3:3">
      <c r="C610" s="476"/>
    </row>
    <row r="611" spans="3:3">
      <c r="C611" s="476"/>
    </row>
    <row r="612" spans="3:3">
      <c r="C612" s="476"/>
    </row>
    <row r="613" spans="3:3">
      <c r="C613" s="476"/>
    </row>
    <row r="614" spans="3:3">
      <c r="C614" s="476"/>
    </row>
    <row r="615" spans="3:3">
      <c r="C615" s="476"/>
    </row>
    <row r="616" spans="3:3">
      <c r="C616" s="476"/>
    </row>
    <row r="617" spans="3:3">
      <c r="C617" s="476"/>
    </row>
    <row r="618" spans="3:3">
      <c r="C618" s="476"/>
    </row>
    <row r="619" spans="3:3">
      <c r="C619" s="476"/>
    </row>
    <row r="620" spans="3:3">
      <c r="C620" s="476"/>
    </row>
    <row r="621" spans="3:3">
      <c r="C621" s="476"/>
    </row>
    <row r="622" spans="3:3">
      <c r="C622" s="476"/>
    </row>
    <row r="623" spans="3:3">
      <c r="C623" s="476"/>
    </row>
    <row r="624" spans="3:3">
      <c r="C624" s="476"/>
    </row>
    <row r="625" spans="3:3">
      <c r="C625" s="476"/>
    </row>
    <row r="626" spans="3:3">
      <c r="C626" s="476"/>
    </row>
    <row r="627" spans="3:3">
      <c r="C627" s="476"/>
    </row>
    <row r="628" spans="3:3">
      <c r="C628" s="476"/>
    </row>
    <row r="629" spans="3:3">
      <c r="C629" s="476"/>
    </row>
    <row r="630" spans="3:3">
      <c r="C630" s="476"/>
    </row>
    <row r="631" spans="3:3">
      <c r="C631" s="476"/>
    </row>
    <row r="632" spans="3:3">
      <c r="C632" s="476"/>
    </row>
    <row r="633" spans="3:3">
      <c r="C633" s="476"/>
    </row>
    <row r="634" spans="3:3">
      <c r="C634" s="476"/>
    </row>
    <row r="635" spans="3:3">
      <c r="C635" s="476"/>
    </row>
    <row r="636" spans="3:3">
      <c r="C636" s="476"/>
    </row>
    <row r="637" spans="3:3">
      <c r="C637" s="476"/>
    </row>
    <row r="638" spans="3:3">
      <c r="C638" s="476"/>
    </row>
    <row r="639" spans="3:3">
      <c r="C639" s="476"/>
    </row>
    <row r="640" spans="3:3">
      <c r="C640" s="476"/>
    </row>
    <row r="641" spans="3:3">
      <c r="C641" s="476"/>
    </row>
    <row r="642" spans="3:3">
      <c r="C642" s="476"/>
    </row>
    <row r="643" spans="3:3">
      <c r="C643" s="476"/>
    </row>
    <row r="644" spans="3:3">
      <c r="C644" s="476"/>
    </row>
    <row r="645" spans="3:3">
      <c r="C645" s="476"/>
    </row>
    <row r="646" spans="3:3">
      <c r="C646" s="476"/>
    </row>
    <row r="647" spans="3:3">
      <c r="C647" s="476"/>
    </row>
    <row r="648" spans="3:3">
      <c r="C648" s="476"/>
    </row>
    <row r="649" spans="3:3">
      <c r="C649" s="476"/>
    </row>
    <row r="650" spans="3:3">
      <c r="C650" s="476"/>
    </row>
    <row r="651" spans="3:3">
      <c r="C651" s="476"/>
    </row>
    <row r="652" spans="3:3">
      <c r="C652" s="476"/>
    </row>
    <row r="653" spans="3:3">
      <c r="C653" s="476"/>
    </row>
    <row r="654" spans="3:3">
      <c r="C654" s="476"/>
    </row>
    <row r="655" spans="3:3">
      <c r="C655" s="476"/>
    </row>
    <row r="656" spans="3:3">
      <c r="C656" s="476"/>
    </row>
    <row r="657" spans="3:3">
      <c r="C657" s="476"/>
    </row>
    <row r="658" spans="3:3">
      <c r="C658" s="476"/>
    </row>
    <row r="659" spans="3:3">
      <c r="C659" s="476"/>
    </row>
    <row r="660" spans="3:3">
      <c r="C660" s="476"/>
    </row>
    <row r="661" spans="3:3">
      <c r="C661" s="476"/>
    </row>
    <row r="662" spans="3:3">
      <c r="C662" s="476"/>
    </row>
    <row r="663" spans="3:3">
      <c r="C663" s="476"/>
    </row>
    <row r="664" spans="3:3">
      <c r="C664" s="476"/>
    </row>
    <row r="665" spans="3:3">
      <c r="C665" s="476"/>
    </row>
    <row r="666" spans="3:3">
      <c r="C666" s="476"/>
    </row>
    <row r="667" spans="3:3">
      <c r="C667" s="476"/>
    </row>
    <row r="668" spans="3:3">
      <c r="C668" s="476"/>
    </row>
    <row r="669" spans="3:3">
      <c r="C669" s="476"/>
    </row>
    <row r="670" spans="3:3">
      <c r="C670" s="476"/>
    </row>
    <row r="671" spans="3:3">
      <c r="C671" s="476"/>
    </row>
    <row r="672" spans="3:3">
      <c r="C672" s="476"/>
    </row>
    <row r="673" spans="3:3">
      <c r="C673" s="476"/>
    </row>
    <row r="674" spans="3:3">
      <c r="C674" s="476"/>
    </row>
    <row r="675" spans="3:3">
      <c r="C675" s="476"/>
    </row>
    <row r="676" spans="3:3">
      <c r="C676" s="476"/>
    </row>
    <row r="677" spans="3:3">
      <c r="C677" s="476"/>
    </row>
    <row r="678" spans="3:3">
      <c r="C678" s="476"/>
    </row>
    <row r="679" spans="3:3">
      <c r="C679" s="476"/>
    </row>
    <row r="680" spans="3:3">
      <c r="C680" s="476"/>
    </row>
    <row r="681" spans="3:3">
      <c r="C681" s="476"/>
    </row>
    <row r="682" spans="3:3">
      <c r="C682" s="476"/>
    </row>
    <row r="683" spans="3:3">
      <c r="C683" s="476"/>
    </row>
    <row r="684" spans="3:3">
      <c r="C684" s="476"/>
    </row>
    <row r="685" spans="3:3">
      <c r="C685" s="476"/>
    </row>
    <row r="686" spans="3:3">
      <c r="C686" s="476"/>
    </row>
    <row r="687" spans="3:3">
      <c r="C687" s="476"/>
    </row>
    <row r="688" spans="3:3">
      <c r="C688" s="476"/>
    </row>
    <row r="689" spans="3:3">
      <c r="C689" s="476"/>
    </row>
    <row r="690" spans="3:3">
      <c r="C690" s="476"/>
    </row>
    <row r="691" spans="3:3">
      <c r="C691" s="476"/>
    </row>
    <row r="692" spans="3:3">
      <c r="C692" s="476"/>
    </row>
    <row r="693" spans="3:3">
      <c r="C693" s="476"/>
    </row>
    <row r="694" spans="3:3">
      <c r="C694" s="476"/>
    </row>
    <row r="695" spans="3:3">
      <c r="C695" s="476"/>
    </row>
    <row r="696" spans="3:3">
      <c r="C696" s="476"/>
    </row>
    <row r="697" spans="3:3">
      <c r="C697" s="476"/>
    </row>
    <row r="698" spans="3:3">
      <c r="C698" s="476"/>
    </row>
    <row r="699" spans="3:3">
      <c r="C699" s="476"/>
    </row>
    <row r="700" spans="3:3">
      <c r="C700" s="476"/>
    </row>
    <row r="701" spans="3:3">
      <c r="C701" s="476"/>
    </row>
    <row r="702" spans="3:3">
      <c r="C702" s="476"/>
    </row>
    <row r="703" spans="3:3">
      <c r="C703" s="476"/>
    </row>
    <row r="704" spans="3:3">
      <c r="C704" s="476"/>
    </row>
    <row r="705" spans="3:3">
      <c r="C705" s="476"/>
    </row>
    <row r="706" spans="3:3">
      <c r="C706" s="476"/>
    </row>
    <row r="707" spans="3:3">
      <c r="C707" s="476"/>
    </row>
    <row r="708" spans="3:3">
      <c r="C708" s="476"/>
    </row>
    <row r="709" spans="3:3">
      <c r="C709" s="476"/>
    </row>
    <row r="710" spans="3:3">
      <c r="C710" s="476"/>
    </row>
    <row r="711" spans="3:3">
      <c r="C711" s="476"/>
    </row>
    <row r="712" spans="3:3">
      <c r="C712" s="476"/>
    </row>
    <row r="713" spans="3:3">
      <c r="C713" s="476"/>
    </row>
    <row r="714" spans="3:3">
      <c r="C714" s="476"/>
    </row>
    <row r="715" spans="3:3">
      <c r="C715" s="476"/>
    </row>
    <row r="716" spans="3:3">
      <c r="C716" s="476"/>
    </row>
    <row r="717" spans="3:3">
      <c r="C717" s="476"/>
    </row>
    <row r="718" spans="3:3">
      <c r="C718" s="476"/>
    </row>
    <row r="719" spans="3:3">
      <c r="C719" s="476"/>
    </row>
    <row r="720" spans="3:3">
      <c r="C720" s="476"/>
    </row>
    <row r="721" spans="3:3">
      <c r="C721" s="476"/>
    </row>
    <row r="722" spans="3:3">
      <c r="C722" s="476"/>
    </row>
    <row r="723" spans="3:3">
      <c r="C723" s="476"/>
    </row>
    <row r="724" spans="3:3">
      <c r="C724" s="476"/>
    </row>
    <row r="725" spans="3:3">
      <c r="C725" s="476"/>
    </row>
    <row r="726" spans="3:3">
      <c r="C726" s="476"/>
    </row>
    <row r="727" spans="3:3">
      <c r="C727" s="476"/>
    </row>
    <row r="728" spans="3:3">
      <c r="C728" s="476"/>
    </row>
    <row r="729" spans="3:3">
      <c r="C729" s="476"/>
    </row>
    <row r="730" spans="3:3">
      <c r="C730" s="476"/>
    </row>
    <row r="731" spans="3:3">
      <c r="C731" s="476"/>
    </row>
    <row r="732" spans="3:3">
      <c r="C732" s="476"/>
    </row>
    <row r="733" spans="3:3">
      <c r="C733" s="476"/>
    </row>
    <row r="734" spans="3:3">
      <c r="C734" s="476"/>
    </row>
    <row r="735" spans="3:3">
      <c r="C735" s="476"/>
    </row>
    <row r="736" spans="3:3">
      <c r="C736" s="476"/>
    </row>
    <row r="737" spans="3:3">
      <c r="C737" s="476"/>
    </row>
    <row r="738" spans="3:3">
      <c r="C738" s="476"/>
    </row>
    <row r="739" spans="3:3">
      <c r="C739" s="476"/>
    </row>
    <row r="740" spans="3:3">
      <c r="C740" s="476"/>
    </row>
    <row r="741" spans="3:3">
      <c r="C741" s="476"/>
    </row>
    <row r="742" spans="3:3">
      <c r="C742" s="476"/>
    </row>
    <row r="743" spans="3:3">
      <c r="C743" s="476"/>
    </row>
    <row r="744" spans="3:3">
      <c r="C744" s="476"/>
    </row>
    <row r="745" spans="3:3">
      <c r="C745" s="476"/>
    </row>
    <row r="746" spans="3:3">
      <c r="C746" s="476"/>
    </row>
    <row r="747" spans="3:3">
      <c r="C747" s="476"/>
    </row>
    <row r="748" spans="3:3">
      <c r="C748" s="476"/>
    </row>
    <row r="749" spans="3:3">
      <c r="C749" s="476"/>
    </row>
    <row r="750" spans="3:3">
      <c r="C750" s="476"/>
    </row>
    <row r="751" spans="3:3">
      <c r="C751" s="476"/>
    </row>
    <row r="752" spans="3:3">
      <c r="C752" s="476"/>
    </row>
    <row r="753" spans="3:3">
      <c r="C753" s="476"/>
    </row>
    <row r="754" spans="3:3">
      <c r="C754" s="476"/>
    </row>
    <row r="755" spans="3:3">
      <c r="C755" s="476"/>
    </row>
    <row r="756" spans="3:3">
      <c r="C756" s="476"/>
    </row>
    <row r="757" spans="3:3">
      <c r="C757" s="476"/>
    </row>
    <row r="758" spans="3:3">
      <c r="C758" s="476"/>
    </row>
    <row r="759" spans="3:3">
      <c r="C759" s="476"/>
    </row>
    <row r="760" spans="3:3">
      <c r="C760" s="476"/>
    </row>
    <row r="761" spans="3:3">
      <c r="C761" s="476"/>
    </row>
    <row r="762" spans="3:3">
      <c r="C762" s="476"/>
    </row>
    <row r="763" spans="3:3">
      <c r="C763" s="476"/>
    </row>
    <row r="764" spans="3:3">
      <c r="C764" s="476"/>
    </row>
    <row r="765" spans="3:3">
      <c r="C765" s="476"/>
    </row>
    <row r="766" spans="3:3">
      <c r="C766" s="476"/>
    </row>
    <row r="767" spans="3:3">
      <c r="C767" s="476"/>
    </row>
    <row r="768" spans="3:3">
      <c r="C768" s="476"/>
    </row>
    <row r="769" spans="3:3">
      <c r="C769" s="476"/>
    </row>
    <row r="770" spans="3:3">
      <c r="C770" s="476"/>
    </row>
    <row r="771" spans="3:3">
      <c r="C771" s="476"/>
    </row>
    <row r="772" spans="3:3">
      <c r="C772" s="476"/>
    </row>
    <row r="773" spans="3:3">
      <c r="C773" s="476"/>
    </row>
    <row r="774" spans="3:3">
      <c r="C774" s="476"/>
    </row>
    <row r="775" spans="3:3">
      <c r="C775" s="476"/>
    </row>
    <row r="776" spans="3:3">
      <c r="C776" s="476"/>
    </row>
    <row r="777" spans="3:3">
      <c r="C777" s="476"/>
    </row>
    <row r="778" spans="3:3">
      <c r="C778" s="476"/>
    </row>
    <row r="779" spans="3:3">
      <c r="C779" s="476"/>
    </row>
    <row r="780" spans="3:3">
      <c r="C780" s="476"/>
    </row>
    <row r="781" spans="3:3">
      <c r="C781" s="476"/>
    </row>
    <row r="782" spans="3:3">
      <c r="C782" s="476"/>
    </row>
    <row r="783" spans="3:3">
      <c r="C783" s="476"/>
    </row>
    <row r="784" spans="3:3">
      <c r="C784" s="476"/>
    </row>
    <row r="785" spans="3:3">
      <c r="C785" s="476"/>
    </row>
    <row r="786" spans="3:3">
      <c r="C786" s="476"/>
    </row>
    <row r="787" spans="3:3">
      <c r="C787" s="476"/>
    </row>
    <row r="788" spans="3:3">
      <c r="C788" s="476"/>
    </row>
    <row r="789" spans="3:3">
      <c r="C789" s="476"/>
    </row>
    <row r="790" spans="3:3">
      <c r="C790" s="476"/>
    </row>
    <row r="791" spans="3:3">
      <c r="C791" s="476"/>
    </row>
    <row r="792" spans="3:3">
      <c r="C792" s="476"/>
    </row>
    <row r="793" spans="3:3">
      <c r="C793" s="476"/>
    </row>
    <row r="794" spans="3:3">
      <c r="C794" s="476"/>
    </row>
    <row r="795" spans="3:3">
      <c r="C795" s="476"/>
    </row>
    <row r="796" spans="3:3">
      <c r="C796" s="476"/>
    </row>
    <row r="797" spans="3:3">
      <c r="C797" s="476"/>
    </row>
    <row r="798" spans="3:3">
      <c r="C798" s="476"/>
    </row>
    <row r="799" spans="3:3">
      <c r="C799" s="476"/>
    </row>
    <row r="800" spans="3:3">
      <c r="C800" s="476"/>
    </row>
    <row r="801" spans="3:3">
      <c r="C801" s="476"/>
    </row>
    <row r="802" spans="3:3">
      <c r="C802" s="476"/>
    </row>
    <row r="803" spans="3:3">
      <c r="C803" s="476"/>
    </row>
    <row r="804" spans="3:3">
      <c r="C804" s="476"/>
    </row>
    <row r="805" spans="3:3">
      <c r="C805" s="476"/>
    </row>
    <row r="806" spans="3:3">
      <c r="C806" s="476"/>
    </row>
    <row r="807" spans="3:3">
      <c r="C807" s="476"/>
    </row>
    <row r="808" spans="3:3">
      <c r="C808" s="476"/>
    </row>
    <row r="809" spans="3:3">
      <c r="C809" s="476"/>
    </row>
    <row r="810" spans="3:3">
      <c r="C810" s="476"/>
    </row>
    <row r="811" spans="3:3">
      <c r="C811" s="476"/>
    </row>
    <row r="812" spans="3:3">
      <c r="C812" s="476"/>
    </row>
    <row r="813" spans="3:3">
      <c r="C813" s="476"/>
    </row>
    <row r="814" spans="3:3">
      <c r="C814" s="476"/>
    </row>
    <row r="815" spans="3:3">
      <c r="C815" s="476"/>
    </row>
    <row r="816" spans="3:3">
      <c r="C816" s="476"/>
    </row>
    <row r="817" spans="3:3">
      <c r="C817" s="476"/>
    </row>
    <row r="818" spans="3:3">
      <c r="C818" s="476"/>
    </row>
    <row r="819" spans="3:3">
      <c r="C819" s="476"/>
    </row>
    <row r="820" spans="3:3">
      <c r="C820" s="476"/>
    </row>
    <row r="821" spans="3:3">
      <c r="C821" s="476"/>
    </row>
    <row r="822" spans="3:3">
      <c r="C822" s="476"/>
    </row>
    <row r="823" spans="3:3">
      <c r="C823" s="476"/>
    </row>
    <row r="824" spans="3:3">
      <c r="C824" s="476"/>
    </row>
    <row r="825" spans="3:3">
      <c r="C825" s="476"/>
    </row>
    <row r="826" spans="3:3">
      <c r="C826" s="476"/>
    </row>
    <row r="827" spans="3:3">
      <c r="C827" s="476"/>
    </row>
    <row r="828" spans="3:3">
      <c r="C828" s="476"/>
    </row>
    <row r="829" spans="3:3">
      <c r="C829" s="476"/>
    </row>
    <row r="830" spans="3:3">
      <c r="C830" s="476"/>
    </row>
    <row r="831" spans="3:3">
      <c r="C831" s="476"/>
    </row>
    <row r="832" spans="3:3">
      <c r="C832" s="476"/>
    </row>
    <row r="833" spans="3:3">
      <c r="C833" s="476"/>
    </row>
    <row r="834" spans="3:3">
      <c r="C834" s="476"/>
    </row>
    <row r="835" spans="3:3">
      <c r="C835" s="476"/>
    </row>
    <row r="836" spans="3:3">
      <c r="C836" s="476"/>
    </row>
    <row r="837" spans="3:3">
      <c r="C837" s="476"/>
    </row>
    <row r="838" spans="3:3">
      <c r="C838" s="476"/>
    </row>
    <row r="839" spans="3:3">
      <c r="C839" s="476"/>
    </row>
    <row r="840" spans="3:3">
      <c r="C840" s="476"/>
    </row>
    <row r="841" spans="3:3">
      <c r="C841" s="476"/>
    </row>
    <row r="842" spans="3:3">
      <c r="C842" s="476"/>
    </row>
    <row r="843" spans="3:3">
      <c r="C843" s="476"/>
    </row>
    <row r="844" spans="3:3">
      <c r="C844" s="476"/>
    </row>
    <row r="845" spans="3:3">
      <c r="C845" s="476"/>
    </row>
    <row r="846" spans="3:3">
      <c r="C846" s="476"/>
    </row>
    <row r="847" spans="3:3">
      <c r="C847" s="476"/>
    </row>
    <row r="848" spans="3:3">
      <c r="C848" s="476"/>
    </row>
    <row r="849" spans="3:3">
      <c r="C849" s="476"/>
    </row>
    <row r="850" spans="3:3">
      <c r="C850" s="476"/>
    </row>
    <row r="851" spans="3:3">
      <c r="C851" s="476"/>
    </row>
    <row r="852" spans="3:3">
      <c r="C852" s="476"/>
    </row>
    <row r="853" spans="3:3">
      <c r="C853" s="476"/>
    </row>
    <row r="854" spans="3:3">
      <c r="C854" s="476"/>
    </row>
    <row r="855" spans="3:3">
      <c r="C855" s="476"/>
    </row>
    <row r="856" spans="3:3">
      <c r="C856" s="476"/>
    </row>
    <row r="857" spans="3:3">
      <c r="C857" s="476"/>
    </row>
    <row r="858" spans="3:3">
      <c r="C858" s="476"/>
    </row>
    <row r="859" spans="3:3">
      <c r="C859" s="476"/>
    </row>
    <row r="860" spans="3:3">
      <c r="C860" s="476"/>
    </row>
    <row r="861" spans="3:3">
      <c r="C861" s="476"/>
    </row>
    <row r="862" spans="3:3">
      <c r="C862" s="476"/>
    </row>
    <row r="863" spans="3:3">
      <c r="C863" s="476"/>
    </row>
    <row r="864" spans="3:3">
      <c r="C864" s="476"/>
    </row>
    <row r="865" spans="3:3">
      <c r="C865" s="476"/>
    </row>
    <row r="866" spans="3:3">
      <c r="C866" s="476"/>
    </row>
    <row r="867" spans="3:3">
      <c r="C867" s="476"/>
    </row>
    <row r="868" spans="3:3">
      <c r="C868" s="476"/>
    </row>
    <row r="869" spans="3:3">
      <c r="C869" s="476"/>
    </row>
    <row r="870" spans="3:3">
      <c r="C870" s="476"/>
    </row>
    <row r="871" spans="3:3">
      <c r="C871" s="476"/>
    </row>
    <row r="872" spans="3:3">
      <c r="C872" s="476"/>
    </row>
    <row r="873" spans="3:3">
      <c r="C873" s="476"/>
    </row>
    <row r="874" spans="3:3">
      <c r="C874" s="476"/>
    </row>
    <row r="875" spans="3:3">
      <c r="C875" s="476"/>
    </row>
    <row r="876" spans="3:3">
      <c r="C876" s="476"/>
    </row>
    <row r="877" spans="3:3">
      <c r="C877" s="476"/>
    </row>
    <row r="878" spans="3:3">
      <c r="C878" s="476"/>
    </row>
    <row r="879" spans="3:3">
      <c r="C879" s="476"/>
    </row>
    <row r="880" spans="3:3">
      <c r="C880" s="476"/>
    </row>
    <row r="881" spans="3:3">
      <c r="C881" s="476"/>
    </row>
    <row r="882" spans="3:3">
      <c r="C882" s="476"/>
    </row>
    <row r="883" spans="3:3">
      <c r="C883" s="476"/>
    </row>
    <row r="884" spans="3:3">
      <c r="C884" s="476"/>
    </row>
    <row r="885" spans="3:3">
      <c r="C885" s="476"/>
    </row>
    <row r="886" spans="3:3">
      <c r="C886" s="476"/>
    </row>
    <row r="887" spans="3:3">
      <c r="C887" s="476"/>
    </row>
    <row r="888" spans="3:3">
      <c r="C888" s="476"/>
    </row>
    <row r="889" spans="3:3">
      <c r="C889" s="476"/>
    </row>
    <row r="890" spans="3:3">
      <c r="C890" s="476"/>
    </row>
    <row r="891" spans="3:3">
      <c r="C891" s="476"/>
    </row>
    <row r="892" spans="3:3">
      <c r="C892" s="476"/>
    </row>
    <row r="893" spans="3:3">
      <c r="C893" s="476"/>
    </row>
    <row r="894" spans="3:3">
      <c r="C894" s="476"/>
    </row>
    <row r="895" spans="3:3">
      <c r="C895" s="476"/>
    </row>
    <row r="896" spans="3:3">
      <c r="C896" s="476"/>
    </row>
    <row r="897" spans="3:3">
      <c r="C897" s="476"/>
    </row>
    <row r="898" spans="3:3">
      <c r="C898" s="476"/>
    </row>
    <row r="899" spans="3:3">
      <c r="C899" s="476"/>
    </row>
    <row r="900" spans="3:3">
      <c r="C900" s="476"/>
    </row>
    <row r="901" spans="3:3">
      <c r="C901" s="476"/>
    </row>
    <row r="902" spans="3:3">
      <c r="C902" s="476"/>
    </row>
    <row r="903" spans="3:3">
      <c r="C903" s="476"/>
    </row>
    <row r="904" spans="3:3">
      <c r="C904" s="476"/>
    </row>
    <row r="905" spans="3:3">
      <c r="C905" s="476"/>
    </row>
    <row r="906" spans="3:3">
      <c r="C906" s="476"/>
    </row>
    <row r="907" spans="3:3">
      <c r="C907" s="476"/>
    </row>
    <row r="908" spans="3:3">
      <c r="C908" s="476"/>
    </row>
    <row r="909" spans="3:3">
      <c r="C909" s="476"/>
    </row>
    <row r="910" spans="3:3">
      <c r="C910" s="476"/>
    </row>
    <row r="911" spans="3:3">
      <c r="C911" s="476"/>
    </row>
    <row r="912" spans="3:3">
      <c r="C912" s="476"/>
    </row>
    <row r="913" spans="3:3">
      <c r="C913" s="476"/>
    </row>
    <row r="914" spans="3:3">
      <c r="C914" s="476"/>
    </row>
    <row r="915" spans="3:3">
      <c r="C915" s="476"/>
    </row>
    <row r="916" spans="3:3">
      <c r="C916" s="476"/>
    </row>
    <row r="917" spans="3:3">
      <c r="C917" s="476"/>
    </row>
    <row r="918" spans="3:3">
      <c r="C918" s="476"/>
    </row>
    <row r="919" spans="3:3">
      <c r="C919" s="476"/>
    </row>
    <row r="920" spans="3:3">
      <c r="C920" s="476"/>
    </row>
    <row r="921" spans="3:3">
      <c r="C921" s="476"/>
    </row>
    <row r="922" spans="3:3">
      <c r="C922" s="476"/>
    </row>
    <row r="923" spans="3:3">
      <c r="C923" s="476"/>
    </row>
    <row r="924" spans="3:3">
      <c r="C924" s="476"/>
    </row>
    <row r="925" spans="3:3">
      <c r="C925" s="476"/>
    </row>
    <row r="926" spans="3:3">
      <c r="C926" s="476"/>
    </row>
    <row r="927" spans="3:3">
      <c r="C927" s="476"/>
    </row>
    <row r="928" spans="3:3">
      <c r="C928" s="476"/>
    </row>
    <row r="929" spans="3:3">
      <c r="C929" s="476"/>
    </row>
    <row r="930" spans="3:3">
      <c r="C930" s="476"/>
    </row>
    <row r="931" spans="3:3">
      <c r="C931" s="476"/>
    </row>
    <row r="932" spans="3:3">
      <c r="C932" s="476"/>
    </row>
    <row r="933" spans="3:3">
      <c r="C933" s="476"/>
    </row>
    <row r="934" spans="3:3">
      <c r="C934" s="476"/>
    </row>
    <row r="935" spans="3:3">
      <c r="C935" s="476"/>
    </row>
    <row r="936" spans="3:3">
      <c r="C936" s="476"/>
    </row>
    <row r="937" spans="3:3">
      <c r="C937" s="476"/>
    </row>
    <row r="938" spans="3:3">
      <c r="C938" s="476"/>
    </row>
    <row r="939" spans="3:3">
      <c r="C939" s="476"/>
    </row>
    <row r="940" spans="3:3">
      <c r="C940" s="476"/>
    </row>
    <row r="941" spans="3:3">
      <c r="C941" s="476"/>
    </row>
    <row r="942" spans="3:3">
      <c r="C942" s="476"/>
    </row>
    <row r="943" spans="3:3">
      <c r="C943" s="476"/>
    </row>
    <row r="944" spans="3:3">
      <c r="C944" s="476"/>
    </row>
    <row r="945" spans="3:3">
      <c r="C945" s="476"/>
    </row>
    <row r="946" spans="3:3">
      <c r="C946" s="476"/>
    </row>
    <row r="947" spans="3:3">
      <c r="C947" s="476"/>
    </row>
    <row r="948" spans="3:3">
      <c r="C948" s="476"/>
    </row>
    <row r="949" spans="3:3">
      <c r="C949" s="476"/>
    </row>
    <row r="950" spans="3:3">
      <c r="C950" s="476"/>
    </row>
    <row r="951" spans="3:3">
      <c r="C951" s="476"/>
    </row>
    <row r="952" spans="3:3">
      <c r="C952" s="476"/>
    </row>
    <row r="953" spans="3:3">
      <c r="C953" s="476"/>
    </row>
    <row r="954" spans="3:3">
      <c r="C954" s="476"/>
    </row>
    <row r="955" spans="3:3">
      <c r="C955" s="476"/>
    </row>
    <row r="956" spans="3:3">
      <c r="C956" s="476"/>
    </row>
    <row r="957" spans="3:3">
      <c r="C957" s="476"/>
    </row>
    <row r="958" spans="3:3">
      <c r="C958" s="476"/>
    </row>
    <row r="959" spans="3:3">
      <c r="C959" s="476"/>
    </row>
    <row r="960" spans="3:3">
      <c r="C960" s="476"/>
    </row>
    <row r="961" spans="3:3">
      <c r="C961" s="476"/>
    </row>
    <row r="962" spans="3:3">
      <c r="C962" s="476"/>
    </row>
    <row r="963" spans="3:3">
      <c r="C963" s="476"/>
    </row>
    <row r="964" spans="3:3">
      <c r="C964" s="476"/>
    </row>
    <row r="965" spans="3:3">
      <c r="C965" s="476"/>
    </row>
    <row r="966" spans="3:3">
      <c r="C966" s="476"/>
    </row>
    <row r="967" spans="3:3">
      <c r="C967" s="476"/>
    </row>
    <row r="968" spans="3:3">
      <c r="C968" s="476"/>
    </row>
    <row r="969" spans="3:3">
      <c r="C969" s="476"/>
    </row>
    <row r="970" spans="3:3">
      <c r="C970" s="476"/>
    </row>
    <row r="971" spans="3:3">
      <c r="C971" s="476"/>
    </row>
    <row r="972" spans="3:3">
      <c r="C972" s="476"/>
    </row>
    <row r="973" spans="3:3">
      <c r="C973" s="476"/>
    </row>
    <row r="974" spans="3:3">
      <c r="C974" s="476"/>
    </row>
    <row r="975" spans="3:3">
      <c r="C975" s="476"/>
    </row>
    <row r="976" spans="3:3">
      <c r="C976" s="476"/>
    </row>
    <row r="977" spans="3:3">
      <c r="C977" s="476"/>
    </row>
    <row r="978" spans="3:3">
      <c r="C978" s="476"/>
    </row>
    <row r="979" spans="3:3">
      <c r="C979" s="476"/>
    </row>
    <row r="980" spans="3:3">
      <c r="C980" s="476"/>
    </row>
    <row r="981" spans="3:3">
      <c r="C981" s="476"/>
    </row>
    <row r="982" spans="3:3">
      <c r="C982" s="476"/>
    </row>
    <row r="983" spans="3:3">
      <c r="C983" s="476"/>
    </row>
    <row r="984" spans="3:3">
      <c r="C984" s="476"/>
    </row>
    <row r="985" spans="3:3">
      <c r="C985" s="476"/>
    </row>
    <row r="986" spans="3:3">
      <c r="C986" s="476"/>
    </row>
    <row r="987" spans="3:3">
      <c r="C987" s="476"/>
    </row>
    <row r="988" spans="3:3">
      <c r="C988" s="476"/>
    </row>
    <row r="989" spans="3:3">
      <c r="C989" s="476"/>
    </row>
    <row r="990" spans="3:3">
      <c r="C990" s="476"/>
    </row>
    <row r="991" spans="3:3">
      <c r="C991" s="476"/>
    </row>
    <row r="992" spans="3:3">
      <c r="C992" s="476"/>
    </row>
    <row r="993" spans="3:3">
      <c r="C993" s="476"/>
    </row>
    <row r="994" spans="3:3">
      <c r="C994" s="476"/>
    </row>
    <row r="995" spans="3:3">
      <c r="C995" s="476"/>
    </row>
    <row r="996" spans="3:3">
      <c r="C996" s="476"/>
    </row>
    <row r="997" spans="3:3">
      <c r="C997" s="476"/>
    </row>
    <row r="998" spans="3:3">
      <c r="C998" s="476"/>
    </row>
    <row r="999" spans="3:3">
      <c r="C999" s="476"/>
    </row>
    <row r="1000" spans="3:3">
      <c r="C1000" s="476"/>
    </row>
    <row r="1001" spans="3:3">
      <c r="C1001" s="476"/>
    </row>
    <row r="1002" spans="3:3">
      <c r="C1002" s="476"/>
    </row>
    <row r="1003" spans="3:3">
      <c r="C1003" s="476"/>
    </row>
    <row r="1004" spans="3:3">
      <c r="C1004" s="476"/>
    </row>
    <row r="1005" spans="3:3">
      <c r="C1005" s="476"/>
    </row>
    <row r="1006" spans="3:3">
      <c r="C1006" s="476"/>
    </row>
    <row r="1007" spans="3:3">
      <c r="C1007" s="476"/>
    </row>
    <row r="1008" spans="3:3">
      <c r="C1008" s="476"/>
    </row>
    <row r="1009" spans="3:3">
      <c r="C1009" s="476"/>
    </row>
    <row r="1010" spans="3:3">
      <c r="C1010" s="476"/>
    </row>
    <row r="1011" spans="3:3">
      <c r="C1011" s="476"/>
    </row>
    <row r="1012" spans="3:3">
      <c r="C1012" s="476"/>
    </row>
    <row r="1013" spans="3:3">
      <c r="C1013" s="476"/>
    </row>
    <row r="1014" spans="3:3">
      <c r="C1014" s="476"/>
    </row>
    <row r="1015" spans="3:3">
      <c r="C1015" s="476"/>
    </row>
    <row r="1016" spans="3:3">
      <c r="C1016" s="476"/>
    </row>
    <row r="1017" spans="3:3">
      <c r="C1017" s="476"/>
    </row>
    <row r="1018" spans="3:3">
      <c r="C1018" s="476"/>
    </row>
    <row r="1019" spans="3:3">
      <c r="C1019" s="476"/>
    </row>
    <row r="1020" spans="3:3">
      <c r="C1020" s="476"/>
    </row>
    <row r="1021" spans="3:3">
      <c r="C1021" s="476"/>
    </row>
    <row r="1022" spans="3:3">
      <c r="C1022" s="476"/>
    </row>
    <row r="1023" spans="3:3">
      <c r="C1023" s="476"/>
    </row>
    <row r="1024" spans="3:3">
      <c r="C1024" s="476"/>
    </row>
    <row r="1025" spans="3:3">
      <c r="C1025" s="476"/>
    </row>
    <row r="1026" spans="3:3">
      <c r="C1026" s="476"/>
    </row>
    <row r="1027" spans="3:3">
      <c r="C1027" s="476"/>
    </row>
    <row r="1028" spans="3:3">
      <c r="C1028" s="476"/>
    </row>
    <row r="1029" spans="3:3">
      <c r="C1029" s="476"/>
    </row>
    <row r="1030" spans="3:3">
      <c r="C1030" s="476"/>
    </row>
    <row r="1031" spans="3:3">
      <c r="C1031" s="476"/>
    </row>
    <row r="1032" spans="3:3">
      <c r="C1032" s="476"/>
    </row>
    <row r="1033" spans="3:3">
      <c r="C1033" s="476"/>
    </row>
    <row r="1034" spans="3:3">
      <c r="C1034" s="476"/>
    </row>
  </sheetData>
  <mergeCells count="7">
    <mergeCell ref="A40:B40"/>
    <mergeCell ref="A51:B51"/>
    <mergeCell ref="C8:G8"/>
    <mergeCell ref="C13:G13"/>
    <mergeCell ref="C14:G14"/>
    <mergeCell ref="C20:G20"/>
    <mergeCell ref="C26:G26"/>
  </mergeCells>
  <pageMargins left="0.70833333333333304" right="0.70833333333333304" top="0.78749999999999998" bottom="0.78749999999999998" header="0.31527777777777799" footer="0.31527777777777799"/>
  <pageSetup paperSize="9" scale="65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76"/>
  <sheetViews>
    <sheetView view="pageBreakPreview" topLeftCell="E139" zoomScale="80" zoomScaleNormal="69" zoomScalePageLayoutView="80" workbookViewId="0">
      <selection activeCell="G148" sqref="G148"/>
    </sheetView>
  </sheetViews>
  <sheetFormatPr defaultRowHeight="14.4"/>
  <cols>
    <col min="1" max="1" width="8.6640625" style="1" customWidth="1"/>
    <col min="2" max="2" width="9.33203125" style="1" customWidth="1"/>
    <col min="3" max="3" width="60.6640625" style="1" customWidth="1"/>
    <col min="4" max="4" width="110.6640625" style="1" customWidth="1"/>
    <col min="5" max="5" width="16.88671875" style="1" customWidth="1"/>
    <col min="6" max="6" width="18.44140625" style="1" customWidth="1"/>
    <col min="7" max="7" width="23.33203125" style="1" customWidth="1"/>
    <col min="8" max="8" width="22.109375" style="1" customWidth="1"/>
    <col min="9" max="9" width="12" style="1" customWidth="1"/>
    <col min="10" max="10" width="10.44140625" style="1" customWidth="1"/>
    <col min="11" max="1025" width="8.6640625" style="1" customWidth="1"/>
  </cols>
  <sheetData>
    <row r="1" spans="2:9" ht="18.600000000000001">
      <c r="B1" s="10" t="s">
        <v>0</v>
      </c>
      <c r="C1" s="479"/>
      <c r="D1" s="12"/>
      <c r="E1" s="12"/>
      <c r="F1" s="12"/>
      <c r="G1" s="13"/>
      <c r="H1" s="12"/>
      <c r="I1" s="12"/>
    </row>
    <row r="2" spans="2:9" ht="18.600000000000001">
      <c r="B2" s="11" t="s">
        <v>396</v>
      </c>
      <c r="C2" s="480"/>
      <c r="D2" s="12"/>
      <c r="E2" s="12"/>
      <c r="F2" s="12"/>
      <c r="G2" s="13"/>
      <c r="H2" s="12"/>
      <c r="I2" s="12"/>
    </row>
    <row r="3" spans="2:9" ht="18">
      <c r="B3" s="14" t="s">
        <v>13</v>
      </c>
      <c r="C3" s="480"/>
      <c r="D3" s="12"/>
      <c r="E3" s="12"/>
      <c r="F3" s="12"/>
      <c r="G3" s="13"/>
      <c r="H3" s="12"/>
      <c r="I3" s="12"/>
    </row>
    <row r="4" spans="2:9" ht="18">
      <c r="B4" s="15" t="s">
        <v>14</v>
      </c>
      <c r="C4" s="480"/>
      <c r="D4" s="12"/>
      <c r="E4" s="12"/>
      <c r="F4" s="12"/>
      <c r="G4" s="13"/>
      <c r="H4" s="12"/>
      <c r="I4" s="12"/>
    </row>
    <row r="5" spans="2:9" ht="27.6">
      <c r="B5" s="250"/>
      <c r="C5" s="251"/>
      <c r="D5" s="252"/>
      <c r="E5" s="20" t="s">
        <v>15</v>
      </c>
      <c r="F5" s="20" t="s">
        <v>16</v>
      </c>
      <c r="G5" s="20" t="s">
        <v>17</v>
      </c>
      <c r="H5" s="20" t="s">
        <v>18</v>
      </c>
    </row>
    <row r="6" spans="2:9" ht="16.2">
      <c r="B6" s="17" t="s">
        <v>397</v>
      </c>
      <c r="C6" s="253"/>
      <c r="D6" s="254"/>
      <c r="E6" s="481" t="s">
        <v>20</v>
      </c>
      <c r="F6" s="482">
        <f>E17</f>
        <v>88</v>
      </c>
      <c r="G6" s="25">
        <v>260</v>
      </c>
      <c r="H6" s="483">
        <f>(H17+H31+H38)/E17</f>
        <v>0</v>
      </c>
    </row>
    <row r="7" spans="2:9" ht="16.2">
      <c r="B7" s="21" t="s">
        <v>208</v>
      </c>
      <c r="C7" s="484"/>
      <c r="D7" s="485"/>
      <c r="E7" s="482" t="s">
        <v>20</v>
      </c>
      <c r="F7" s="486">
        <f>E46</f>
        <v>1</v>
      </c>
      <c r="G7" s="25">
        <v>4600</v>
      </c>
      <c r="H7" s="26">
        <f>(H46+H64+H77)/E46</f>
        <v>0</v>
      </c>
    </row>
    <row r="8" spans="2:9" ht="16.2">
      <c r="B8" s="487" t="s">
        <v>26</v>
      </c>
      <c r="C8" s="488"/>
      <c r="D8" s="254"/>
      <c r="E8" s="489" t="s">
        <v>20</v>
      </c>
      <c r="F8" s="486">
        <f>E17</f>
        <v>88</v>
      </c>
      <c r="G8" s="25">
        <v>115</v>
      </c>
      <c r="H8" s="26">
        <f>H141/F137</f>
        <v>0</v>
      </c>
    </row>
    <row r="9" spans="2:9" ht="16.2">
      <c r="B9" s="21" t="s">
        <v>211</v>
      </c>
      <c r="C9" s="488"/>
      <c r="D9" s="254"/>
      <c r="E9" s="489" t="s">
        <v>20</v>
      </c>
      <c r="F9" s="486">
        <f>E46</f>
        <v>1</v>
      </c>
      <c r="G9" s="25">
        <v>500</v>
      </c>
      <c r="H9" s="26">
        <f>H133/F127</f>
        <v>0</v>
      </c>
    </row>
    <row r="11" spans="2:9">
      <c r="B11" s="490" t="s">
        <v>398</v>
      </c>
      <c r="C11" s="64"/>
      <c r="D11" s="64"/>
      <c r="E11" s="64"/>
      <c r="F11" s="64"/>
      <c r="G11" s="64"/>
      <c r="H11" s="64"/>
    </row>
    <row r="12" spans="2:9">
      <c r="B12" s="259" t="s">
        <v>399</v>
      </c>
      <c r="C12" s="12"/>
      <c r="D12" s="37"/>
      <c r="E12" s="13"/>
      <c r="F12" s="38"/>
      <c r="G12" s="13"/>
      <c r="H12" s="13"/>
    </row>
    <row r="13" spans="2:9">
      <c r="B13" s="57" t="s">
        <v>29</v>
      </c>
      <c r="C13" s="59" t="s">
        <v>30</v>
      </c>
      <c r="D13" s="491" t="s">
        <v>31</v>
      </c>
      <c r="E13" s="57" t="s">
        <v>32</v>
      </c>
      <c r="F13" s="61" t="s">
        <v>33</v>
      </c>
      <c r="G13" s="57" t="s">
        <v>34</v>
      </c>
      <c r="H13" s="57" t="s">
        <v>35</v>
      </c>
    </row>
    <row r="14" spans="2:9">
      <c r="B14" s="57" t="s">
        <v>90</v>
      </c>
      <c r="C14" s="133" t="s">
        <v>400</v>
      </c>
      <c r="D14" s="133" t="s">
        <v>401</v>
      </c>
      <c r="E14" s="57">
        <v>32</v>
      </c>
      <c r="F14" s="61" t="s">
        <v>402</v>
      </c>
      <c r="G14" s="57">
        <v>0</v>
      </c>
      <c r="H14" s="60">
        <f>E14*G14</f>
        <v>0</v>
      </c>
    </row>
    <row r="15" spans="2:9">
      <c r="B15" s="57" t="s">
        <v>109</v>
      </c>
      <c r="C15" s="133" t="s">
        <v>403</v>
      </c>
      <c r="D15" s="133" t="s">
        <v>404</v>
      </c>
      <c r="E15" s="57">
        <v>25</v>
      </c>
      <c r="F15" s="61" t="s">
        <v>402</v>
      </c>
      <c r="G15" s="57">
        <v>0</v>
      </c>
      <c r="H15" s="60">
        <f>E15*G15</f>
        <v>0</v>
      </c>
    </row>
    <row r="16" spans="2:9">
      <c r="B16" s="57" t="s">
        <v>113</v>
      </c>
      <c r="C16" s="492" t="s">
        <v>405</v>
      </c>
      <c r="D16" s="492" t="s">
        <v>406</v>
      </c>
      <c r="E16" s="86">
        <v>31</v>
      </c>
      <c r="F16" s="61" t="s">
        <v>402</v>
      </c>
      <c r="G16" s="86">
        <v>0</v>
      </c>
      <c r="H16" s="60">
        <f>E16*G16</f>
        <v>0</v>
      </c>
    </row>
    <row r="17" spans="2:9">
      <c r="B17" s="75" t="s">
        <v>39</v>
      </c>
      <c r="C17" s="76"/>
      <c r="D17" s="77"/>
      <c r="E17" s="76">
        <f>SUM(E14:E16)</f>
        <v>88</v>
      </c>
      <c r="F17" s="76"/>
      <c r="G17" s="123"/>
      <c r="H17" s="78">
        <f>SUM(H14:H16)</f>
        <v>0</v>
      </c>
    </row>
    <row r="18" spans="2:9">
      <c r="C18" s="124"/>
      <c r="D18" s="125"/>
      <c r="E18" s="124"/>
      <c r="F18" s="125"/>
      <c r="G18" s="125"/>
      <c r="H18" s="125"/>
      <c r="I18" s="126"/>
    </row>
    <row r="19" spans="2:9">
      <c r="B19" s="54" t="s">
        <v>407</v>
      </c>
      <c r="C19" s="54"/>
      <c r="D19" s="54"/>
      <c r="E19" s="54"/>
      <c r="F19" s="54"/>
      <c r="G19" s="54"/>
      <c r="H19" s="54"/>
    </row>
    <row r="20" spans="2:9">
      <c r="B20" s="55" t="s">
        <v>41</v>
      </c>
      <c r="C20" s="55" t="s">
        <v>42</v>
      </c>
      <c r="D20" s="56" t="s">
        <v>43</v>
      </c>
      <c r="E20" s="55" t="s">
        <v>15</v>
      </c>
      <c r="F20" s="55" t="s">
        <v>16</v>
      </c>
      <c r="G20" s="55" t="s">
        <v>44</v>
      </c>
      <c r="H20" s="55" t="s">
        <v>45</v>
      </c>
    </row>
    <row r="21" spans="2:9">
      <c r="B21" s="57">
        <v>1</v>
      </c>
      <c r="C21" s="58" t="s">
        <v>46</v>
      </c>
      <c r="D21" s="59" t="s">
        <v>95</v>
      </c>
      <c r="E21" s="57" t="s">
        <v>20</v>
      </c>
      <c r="F21" s="57">
        <f>E17</f>
        <v>88</v>
      </c>
      <c r="G21" s="57">
        <v>0</v>
      </c>
      <c r="H21" s="60">
        <f t="shared" ref="H21:H30" si="0">F21*G21</f>
        <v>0</v>
      </c>
    </row>
    <row r="22" spans="2:9">
      <c r="B22" s="57">
        <v>2</v>
      </c>
      <c r="C22" s="61" t="s">
        <v>120</v>
      </c>
      <c r="D22" s="59" t="s">
        <v>121</v>
      </c>
      <c r="E22" s="57" t="s">
        <v>64</v>
      </c>
      <c r="F22" s="62">
        <v>37</v>
      </c>
      <c r="G22" s="57">
        <v>0</v>
      </c>
      <c r="H22" s="60">
        <f t="shared" si="0"/>
        <v>0</v>
      </c>
    </row>
    <row r="23" spans="2:9">
      <c r="B23" s="57">
        <v>3</v>
      </c>
      <c r="C23" s="61" t="s">
        <v>122</v>
      </c>
      <c r="D23" s="59" t="s">
        <v>123</v>
      </c>
      <c r="E23" s="57" t="s">
        <v>64</v>
      </c>
      <c r="F23" s="62">
        <f>F22</f>
        <v>37</v>
      </c>
      <c r="G23" s="57">
        <v>0</v>
      </c>
      <c r="H23" s="60">
        <f t="shared" si="0"/>
        <v>0</v>
      </c>
    </row>
    <row r="24" spans="2:9">
      <c r="B24" s="57">
        <v>4</v>
      </c>
      <c r="C24" s="61" t="s">
        <v>46</v>
      </c>
      <c r="D24" s="59" t="s">
        <v>50</v>
      </c>
      <c r="E24" s="57" t="s">
        <v>64</v>
      </c>
      <c r="F24" s="62">
        <f>F22</f>
        <v>37</v>
      </c>
      <c r="G24" s="57">
        <v>0</v>
      </c>
      <c r="H24" s="60">
        <f t="shared" si="0"/>
        <v>0</v>
      </c>
    </row>
    <row r="25" spans="2:9">
      <c r="B25" s="57">
        <v>5</v>
      </c>
      <c r="C25" s="57" t="s">
        <v>96</v>
      </c>
      <c r="D25" s="59" t="s">
        <v>97</v>
      </c>
      <c r="E25" s="57" t="s">
        <v>20</v>
      </c>
      <c r="F25" s="57">
        <f>E17</f>
        <v>88</v>
      </c>
      <c r="G25" s="57">
        <v>0</v>
      </c>
      <c r="H25" s="60">
        <f t="shared" si="0"/>
        <v>0</v>
      </c>
    </row>
    <row r="26" spans="2:9">
      <c r="B26" s="57">
        <v>6</v>
      </c>
      <c r="C26" s="57" t="s">
        <v>98</v>
      </c>
      <c r="D26" s="59" t="s">
        <v>124</v>
      </c>
      <c r="E26" s="57" t="s">
        <v>20</v>
      </c>
      <c r="F26" s="13">
        <f>F25</f>
        <v>88</v>
      </c>
      <c r="G26" s="57">
        <v>0</v>
      </c>
      <c r="H26" s="60">
        <f t="shared" si="0"/>
        <v>0</v>
      </c>
    </row>
    <row r="27" spans="2:9">
      <c r="B27" s="57">
        <v>7</v>
      </c>
      <c r="C27" s="57" t="s">
        <v>46</v>
      </c>
      <c r="D27" s="59" t="s">
        <v>100</v>
      </c>
      <c r="E27" s="57" t="s">
        <v>20</v>
      </c>
      <c r="F27" s="57">
        <f>F26</f>
        <v>88</v>
      </c>
      <c r="G27" s="57">
        <v>0</v>
      </c>
      <c r="H27" s="60">
        <f t="shared" si="0"/>
        <v>0</v>
      </c>
    </row>
    <row r="28" spans="2:9">
      <c r="B28" s="57">
        <v>8</v>
      </c>
      <c r="C28" s="61" t="s">
        <v>125</v>
      </c>
      <c r="D28" s="44" t="s">
        <v>101</v>
      </c>
      <c r="E28" s="86" t="s">
        <v>64</v>
      </c>
      <c r="F28" s="85">
        <f>F22</f>
        <v>37</v>
      </c>
      <c r="G28" s="86">
        <v>0</v>
      </c>
      <c r="H28" s="60">
        <f t="shared" si="0"/>
        <v>0</v>
      </c>
    </row>
    <row r="29" spans="2:9">
      <c r="B29" s="57">
        <v>9</v>
      </c>
      <c r="C29" s="61" t="s">
        <v>65</v>
      </c>
      <c r="D29" s="72" t="s">
        <v>408</v>
      </c>
      <c r="E29" s="73" t="s">
        <v>67</v>
      </c>
      <c r="F29" s="73">
        <f>0.01*F23</f>
        <v>0.37</v>
      </c>
      <c r="G29" s="74">
        <v>0</v>
      </c>
      <c r="H29" s="60">
        <f t="shared" si="0"/>
        <v>0</v>
      </c>
    </row>
    <row r="30" spans="2:9">
      <c r="B30" s="57">
        <v>10</v>
      </c>
      <c r="C30" s="61" t="s">
        <v>68</v>
      </c>
      <c r="D30" s="59" t="s">
        <v>103</v>
      </c>
      <c r="E30" s="57" t="s">
        <v>70</v>
      </c>
      <c r="F30" s="57">
        <f>F28*0.01</f>
        <v>0.37</v>
      </c>
      <c r="G30" s="86">
        <v>0</v>
      </c>
      <c r="H30" s="60">
        <f t="shared" si="0"/>
        <v>0</v>
      </c>
    </row>
    <row r="31" spans="2:9">
      <c r="B31" s="75" t="s">
        <v>39</v>
      </c>
      <c r="C31" s="77"/>
      <c r="D31" s="77"/>
      <c r="E31" s="76"/>
      <c r="F31" s="76"/>
      <c r="G31" s="76"/>
      <c r="H31" s="78">
        <f>SUM(H21:H30)</f>
        <v>0</v>
      </c>
    </row>
    <row r="32" spans="2:9">
      <c r="C32" s="124"/>
      <c r="D32" s="125"/>
      <c r="E32" s="124"/>
      <c r="F32" s="125"/>
      <c r="G32" s="125"/>
      <c r="H32" s="125"/>
      <c r="I32" s="126"/>
    </row>
    <row r="33" spans="2:9">
      <c r="C33" s="54" t="s">
        <v>409</v>
      </c>
      <c r="D33" s="54"/>
      <c r="E33" s="54"/>
      <c r="F33" s="54"/>
      <c r="G33" s="54"/>
      <c r="H33" s="54"/>
    </row>
    <row r="34" spans="2:9">
      <c r="C34" s="55" t="s">
        <v>72</v>
      </c>
      <c r="D34" s="56" t="s">
        <v>73</v>
      </c>
      <c r="E34" s="55" t="s">
        <v>15</v>
      </c>
      <c r="F34" s="55" t="s">
        <v>16</v>
      </c>
      <c r="G34" s="55" t="s">
        <v>44</v>
      </c>
      <c r="H34" s="55" t="s">
        <v>45</v>
      </c>
      <c r="I34" s="212"/>
    </row>
    <row r="35" spans="2:9">
      <c r="C35" s="80">
        <v>1</v>
      </c>
      <c r="D35" s="44" t="s">
        <v>106</v>
      </c>
      <c r="E35" s="131" t="s">
        <v>20</v>
      </c>
      <c r="F35" s="45">
        <f>E17*2</f>
        <v>176</v>
      </c>
      <c r="G35" s="45">
        <v>0</v>
      </c>
      <c r="H35" s="493">
        <f>F35*G35</f>
        <v>0</v>
      </c>
    </row>
    <row r="36" spans="2:9">
      <c r="C36" s="80">
        <v>2</v>
      </c>
      <c r="D36" s="83" t="s">
        <v>128</v>
      </c>
      <c r="E36" s="84" t="s">
        <v>83</v>
      </c>
      <c r="F36" s="86">
        <f>F22*0.1</f>
        <v>3.7</v>
      </c>
      <c r="G36" s="86">
        <v>0</v>
      </c>
      <c r="H36" s="60">
        <f>F36*G36</f>
        <v>0</v>
      </c>
    </row>
    <row r="37" spans="2:9">
      <c r="C37" s="80">
        <v>3</v>
      </c>
      <c r="D37" s="87" t="s">
        <v>84</v>
      </c>
      <c r="E37" s="84" t="s">
        <v>67</v>
      </c>
      <c r="F37" s="73">
        <f>F22*0.1</f>
        <v>3.7</v>
      </c>
      <c r="G37" s="86">
        <v>0</v>
      </c>
      <c r="H37" s="299">
        <f>F37*G37</f>
        <v>0</v>
      </c>
    </row>
    <row r="38" spans="2:9">
      <c r="C38" s="75" t="s">
        <v>85</v>
      </c>
      <c r="D38" s="75"/>
      <c r="E38" s="75"/>
      <c r="F38" s="75" t="s">
        <v>86</v>
      </c>
      <c r="G38" s="75"/>
      <c r="H38" s="78">
        <f>SUM(H35:H37)</f>
        <v>0</v>
      </c>
    </row>
    <row r="39" spans="2:9">
      <c r="C39" s="124"/>
      <c r="D39" s="125"/>
      <c r="E39" s="124"/>
      <c r="F39" s="125"/>
      <c r="G39" s="125"/>
      <c r="H39" s="125"/>
      <c r="I39" s="126"/>
    </row>
    <row r="40" spans="2:9">
      <c r="B40" s="124"/>
      <c r="C40" s="89" t="s">
        <v>410</v>
      </c>
      <c r="D40" s="90"/>
      <c r="E40" s="91"/>
      <c r="F40" s="91"/>
      <c r="G40" s="91"/>
      <c r="H40" s="92">
        <f>H17+H31+H38</f>
        <v>0</v>
      </c>
      <c r="I40" s="212"/>
    </row>
    <row r="41" spans="2:9">
      <c r="C41" s="494"/>
      <c r="D41" s="12"/>
      <c r="E41" s="12"/>
      <c r="F41" s="12"/>
      <c r="G41" s="13"/>
      <c r="H41" s="12"/>
      <c r="I41" s="12"/>
    </row>
    <row r="42" spans="2:9">
      <c r="B42" s="490" t="s">
        <v>411</v>
      </c>
      <c r="C42" s="32"/>
      <c r="D42" s="32"/>
      <c r="E42" s="32"/>
      <c r="F42" s="35"/>
      <c r="G42" s="32"/>
      <c r="H42" s="32"/>
    </row>
    <row r="43" spans="2:9">
      <c r="B43" s="259" t="s">
        <v>27</v>
      </c>
      <c r="C43" s="12"/>
      <c r="D43" s="37"/>
      <c r="E43" s="37"/>
      <c r="F43" s="13"/>
      <c r="G43" s="38"/>
      <c r="H43" s="13"/>
    </row>
    <row r="44" spans="2:9">
      <c r="B44" s="39" t="s">
        <v>29</v>
      </c>
      <c r="C44" s="40" t="s">
        <v>30</v>
      </c>
      <c r="D44" s="41" t="s">
        <v>31</v>
      </c>
      <c r="E44" s="39" t="s">
        <v>32</v>
      </c>
      <c r="F44" s="42" t="s">
        <v>33</v>
      </c>
      <c r="G44" s="39" t="s">
        <v>34</v>
      </c>
      <c r="H44" s="39" t="s">
        <v>35</v>
      </c>
    </row>
    <row r="45" spans="2:9">
      <c r="B45" s="119">
        <v>1</v>
      </c>
      <c r="C45" s="59" t="s">
        <v>412</v>
      </c>
      <c r="D45" s="491" t="s">
        <v>218</v>
      </c>
      <c r="E45" s="57">
        <v>1</v>
      </c>
      <c r="F45" s="57" t="s">
        <v>413</v>
      </c>
      <c r="G45" s="67">
        <v>0</v>
      </c>
      <c r="H45" s="286">
        <f>E45*G45</f>
        <v>0</v>
      </c>
    </row>
    <row r="46" spans="2:9">
      <c r="B46" s="75" t="s">
        <v>39</v>
      </c>
      <c r="C46" s="76"/>
      <c r="D46" s="77"/>
      <c r="E46" s="76">
        <f>SUM(E45:E45)</f>
        <v>1</v>
      </c>
      <c r="F46" s="76"/>
      <c r="G46" s="123"/>
      <c r="H46" s="78">
        <f>SUM(H45:H45)</f>
        <v>0</v>
      </c>
    </row>
    <row r="47" spans="2:9">
      <c r="C47" s="124"/>
      <c r="D47" s="125"/>
      <c r="E47" s="124"/>
      <c r="F47" s="125"/>
      <c r="G47" s="125"/>
      <c r="H47" s="125"/>
      <c r="I47" s="126"/>
    </row>
    <row r="48" spans="2:9">
      <c r="C48" s="124"/>
      <c r="D48" s="125"/>
      <c r="E48" s="124"/>
      <c r="F48" s="125"/>
      <c r="G48" s="125"/>
      <c r="H48" s="125"/>
      <c r="I48" s="126"/>
    </row>
    <row r="49" spans="2:8">
      <c r="B49" s="54" t="s">
        <v>40</v>
      </c>
      <c r="C49" s="53"/>
      <c r="D49" s="54"/>
      <c r="E49" s="54"/>
      <c r="F49" s="53"/>
      <c r="G49" s="54"/>
      <c r="H49" s="54"/>
    </row>
    <row r="50" spans="2:8">
      <c r="B50" s="55" t="s">
        <v>41</v>
      </c>
      <c r="C50" s="55" t="s">
        <v>42</v>
      </c>
      <c r="D50" s="56" t="s">
        <v>43</v>
      </c>
      <c r="E50" s="55" t="s">
        <v>15</v>
      </c>
      <c r="F50" s="55" t="s">
        <v>16</v>
      </c>
      <c r="G50" s="55" t="s">
        <v>44</v>
      </c>
      <c r="H50" s="55" t="s">
        <v>45</v>
      </c>
    </row>
    <row r="51" spans="2:8">
      <c r="B51" s="57">
        <v>1</v>
      </c>
      <c r="C51" s="58" t="s">
        <v>46</v>
      </c>
      <c r="D51" s="59" t="s">
        <v>47</v>
      </c>
      <c r="E51" s="57" t="s">
        <v>20</v>
      </c>
      <c r="F51" s="57">
        <f>E46</f>
        <v>1</v>
      </c>
      <c r="G51" s="57">
        <v>0</v>
      </c>
      <c r="H51" s="60">
        <f t="shared" ref="H51:H63" si="1">F51*G51</f>
        <v>0</v>
      </c>
    </row>
    <row r="52" spans="2:8">
      <c r="B52" s="57">
        <v>2</v>
      </c>
      <c r="C52" s="61" t="s">
        <v>220</v>
      </c>
      <c r="D52" s="59" t="s">
        <v>221</v>
      </c>
      <c r="E52" s="57" t="s">
        <v>20</v>
      </c>
      <c r="F52" s="62">
        <f>F51</f>
        <v>1</v>
      </c>
      <c r="G52" s="57">
        <v>0</v>
      </c>
      <c r="H52" s="60">
        <f t="shared" si="1"/>
        <v>0</v>
      </c>
    </row>
    <row r="53" spans="2:8">
      <c r="B53" s="57">
        <v>3</v>
      </c>
      <c r="C53" s="63" t="s">
        <v>46</v>
      </c>
      <c r="D53" s="59" t="s">
        <v>50</v>
      </c>
      <c r="E53" s="57" t="s">
        <v>20</v>
      </c>
      <c r="F53" s="57">
        <f>E46</f>
        <v>1</v>
      </c>
      <c r="G53" s="57">
        <v>0</v>
      </c>
      <c r="H53" s="60">
        <f t="shared" si="1"/>
        <v>0</v>
      </c>
    </row>
    <row r="54" spans="2:8">
      <c r="B54" s="57">
        <v>4</v>
      </c>
      <c r="C54" s="63" t="s">
        <v>51</v>
      </c>
      <c r="D54" s="59" t="s">
        <v>52</v>
      </c>
      <c r="E54" s="57" t="s">
        <v>20</v>
      </c>
      <c r="F54" s="62">
        <f>F52</f>
        <v>1</v>
      </c>
      <c r="G54" s="57">
        <v>0</v>
      </c>
      <c r="H54" s="60">
        <f t="shared" si="1"/>
        <v>0</v>
      </c>
    </row>
    <row r="55" spans="2:8">
      <c r="B55" s="57">
        <v>5</v>
      </c>
      <c r="C55" s="63" t="s">
        <v>46</v>
      </c>
      <c r="D55" s="59" t="s">
        <v>53</v>
      </c>
      <c r="E55" s="57" t="s">
        <v>20</v>
      </c>
      <c r="F55" s="62">
        <f>F52</f>
        <v>1</v>
      </c>
      <c r="G55" s="57">
        <v>0</v>
      </c>
      <c r="H55" s="60">
        <f t="shared" si="1"/>
        <v>0</v>
      </c>
    </row>
    <row r="56" spans="2:8">
      <c r="B56" s="57">
        <v>6</v>
      </c>
      <c r="C56" s="63" t="s">
        <v>54</v>
      </c>
      <c r="D56" s="59" t="s">
        <v>55</v>
      </c>
      <c r="E56" s="57" t="s">
        <v>20</v>
      </c>
      <c r="F56" s="62">
        <f>F55</f>
        <v>1</v>
      </c>
      <c r="G56" s="57">
        <v>0</v>
      </c>
      <c r="H56" s="60">
        <f t="shared" si="1"/>
        <v>0</v>
      </c>
    </row>
    <row r="57" spans="2:8">
      <c r="B57" s="57">
        <v>7</v>
      </c>
      <c r="C57" s="63" t="s">
        <v>56</v>
      </c>
      <c r="D57" s="70" t="s">
        <v>57</v>
      </c>
      <c r="E57" s="45" t="s">
        <v>20</v>
      </c>
      <c r="F57" s="71">
        <f>F52</f>
        <v>1</v>
      </c>
      <c r="G57" s="45">
        <v>0</v>
      </c>
      <c r="H57" s="60">
        <f t="shared" si="1"/>
        <v>0</v>
      </c>
    </row>
    <row r="58" spans="2:8">
      <c r="B58" s="57">
        <v>8</v>
      </c>
      <c r="C58" s="61" t="s">
        <v>46</v>
      </c>
      <c r="D58" s="70" t="s">
        <v>58</v>
      </c>
      <c r="E58" s="57" t="s">
        <v>20</v>
      </c>
      <c r="F58" s="57">
        <f>E46</f>
        <v>1</v>
      </c>
      <c r="G58" s="57">
        <v>0</v>
      </c>
      <c r="H58" s="60">
        <f t="shared" si="1"/>
        <v>0</v>
      </c>
    </row>
    <row r="59" spans="2:8">
      <c r="B59" s="57">
        <v>9</v>
      </c>
      <c r="C59" s="63" t="s">
        <v>59</v>
      </c>
      <c r="D59" s="59" t="s">
        <v>60</v>
      </c>
      <c r="E59" s="57" t="s">
        <v>20</v>
      </c>
      <c r="F59" s="62">
        <f>F52</f>
        <v>1</v>
      </c>
      <c r="G59" s="57">
        <v>0</v>
      </c>
      <c r="H59" s="60">
        <f t="shared" si="1"/>
        <v>0</v>
      </c>
    </row>
    <row r="60" spans="2:8">
      <c r="B60" s="57">
        <v>10</v>
      </c>
      <c r="C60" s="38" t="s">
        <v>62</v>
      </c>
      <c r="D60" s="59" t="s">
        <v>222</v>
      </c>
      <c r="E60" s="57" t="s">
        <v>64</v>
      </c>
      <c r="F60" s="62">
        <f>E46</f>
        <v>1</v>
      </c>
      <c r="G60" s="57">
        <v>0</v>
      </c>
      <c r="H60" s="60">
        <f t="shared" si="1"/>
        <v>0</v>
      </c>
    </row>
    <row r="61" spans="2:8">
      <c r="B61" s="57">
        <v>11</v>
      </c>
      <c r="C61" s="61" t="s">
        <v>46</v>
      </c>
      <c r="D61" s="59" t="s">
        <v>61</v>
      </c>
      <c r="E61" s="57" t="s">
        <v>20</v>
      </c>
      <c r="F61" s="62">
        <f>E46</f>
        <v>1</v>
      </c>
      <c r="G61" s="57">
        <v>0</v>
      </c>
      <c r="H61" s="60">
        <f t="shared" si="1"/>
        <v>0</v>
      </c>
    </row>
    <row r="62" spans="2:8">
      <c r="B62" s="57">
        <v>12</v>
      </c>
      <c r="C62" s="61" t="s">
        <v>65</v>
      </c>
      <c r="D62" s="72" t="s">
        <v>237</v>
      </c>
      <c r="E62" s="73" t="s">
        <v>67</v>
      </c>
      <c r="F62" s="73">
        <f>0.06*F55</f>
        <v>0.06</v>
      </c>
      <c r="G62" s="74">
        <v>0</v>
      </c>
      <c r="H62" s="60">
        <f t="shared" si="1"/>
        <v>0</v>
      </c>
    </row>
    <row r="63" spans="2:8">
      <c r="B63" s="57">
        <v>13</v>
      </c>
      <c r="C63" s="61" t="s">
        <v>68</v>
      </c>
      <c r="D63" s="59" t="s">
        <v>69</v>
      </c>
      <c r="E63" s="57" t="s">
        <v>70</v>
      </c>
      <c r="F63" s="57">
        <f>F52*0.15</f>
        <v>0.15</v>
      </c>
      <c r="G63" s="57">
        <v>0</v>
      </c>
      <c r="H63" s="60">
        <f t="shared" si="1"/>
        <v>0</v>
      </c>
    </row>
    <row r="64" spans="2:8">
      <c r="B64" s="75" t="s">
        <v>39</v>
      </c>
      <c r="C64" s="76"/>
      <c r="D64" s="77"/>
      <c r="E64" s="76"/>
      <c r="F64" s="76"/>
      <c r="G64" s="76"/>
      <c r="H64" s="78">
        <f>SUM(H51:H63)</f>
        <v>0</v>
      </c>
    </row>
    <row r="65" spans="2:10">
      <c r="C65" s="124"/>
      <c r="D65" s="125"/>
      <c r="E65" s="124"/>
      <c r="F65" s="125"/>
      <c r="G65" s="125"/>
      <c r="H65" s="125"/>
      <c r="I65" s="126"/>
    </row>
    <row r="66" spans="2:10" ht="16.2">
      <c r="C66" s="54" t="s">
        <v>71</v>
      </c>
      <c r="D66" s="79"/>
      <c r="E66" s="79"/>
      <c r="F66" s="79"/>
      <c r="G66" s="79"/>
      <c r="H66" s="79"/>
    </row>
    <row r="67" spans="2:10">
      <c r="C67" s="55" t="s">
        <v>72</v>
      </c>
      <c r="D67" s="56" t="s">
        <v>73</v>
      </c>
      <c r="E67" s="55" t="s">
        <v>15</v>
      </c>
      <c r="F67" s="55" t="s">
        <v>16</v>
      </c>
      <c r="G67" s="55" t="s">
        <v>44</v>
      </c>
      <c r="H67" s="55" t="s">
        <v>45</v>
      </c>
    </row>
    <row r="68" spans="2:10">
      <c r="C68" s="57">
        <v>1</v>
      </c>
      <c r="D68" s="59" t="s">
        <v>74</v>
      </c>
      <c r="E68" s="61" t="s">
        <v>20</v>
      </c>
      <c r="F68" s="57">
        <f>E46*3</f>
        <v>3</v>
      </c>
      <c r="G68" s="57">
        <v>0</v>
      </c>
      <c r="H68" s="60">
        <f t="shared" ref="H68:H76" si="2">F68*G68</f>
        <v>0</v>
      </c>
    </row>
    <row r="69" spans="2:10">
      <c r="C69" s="57">
        <v>2</v>
      </c>
      <c r="D69" s="59" t="s">
        <v>75</v>
      </c>
      <c r="E69" s="61" t="s">
        <v>20</v>
      </c>
      <c r="F69" s="57">
        <f>F68</f>
        <v>3</v>
      </c>
      <c r="G69" s="57">
        <v>0</v>
      </c>
      <c r="H69" s="60">
        <f t="shared" si="2"/>
        <v>0</v>
      </c>
    </row>
    <row r="70" spans="2:10">
      <c r="C70" s="57">
        <v>3</v>
      </c>
      <c r="D70" s="81" t="s">
        <v>76</v>
      </c>
      <c r="E70" s="57" t="s">
        <v>20</v>
      </c>
      <c r="F70" s="82">
        <f>F68</f>
        <v>3</v>
      </c>
      <c r="G70" s="57">
        <v>0</v>
      </c>
      <c r="H70" s="60">
        <f t="shared" si="2"/>
        <v>0</v>
      </c>
    </row>
    <row r="71" spans="2:10">
      <c r="C71" s="57">
        <v>4</v>
      </c>
      <c r="D71" s="83" t="s">
        <v>77</v>
      </c>
      <c r="E71" s="84" t="s">
        <v>78</v>
      </c>
      <c r="F71" s="85">
        <f>5/10</f>
        <v>0.5</v>
      </c>
      <c r="G71" s="86">
        <v>0</v>
      </c>
      <c r="H71" s="60">
        <f t="shared" si="2"/>
        <v>0</v>
      </c>
    </row>
    <row r="72" spans="2:10">
      <c r="C72" s="57">
        <v>5</v>
      </c>
      <c r="D72" s="81" t="s">
        <v>79</v>
      </c>
      <c r="E72" s="61" t="s">
        <v>20</v>
      </c>
      <c r="F72" s="57">
        <f>E46</f>
        <v>1</v>
      </c>
      <c r="G72" s="57">
        <v>0</v>
      </c>
      <c r="H72" s="60">
        <f t="shared" si="2"/>
        <v>0</v>
      </c>
      <c r="J72" s="104"/>
    </row>
    <row r="73" spans="2:10">
      <c r="C73" s="57">
        <v>6</v>
      </c>
      <c r="D73" s="83" t="s">
        <v>80</v>
      </c>
      <c r="E73" s="84" t="s">
        <v>20</v>
      </c>
      <c r="F73" s="57">
        <f>E46</f>
        <v>1</v>
      </c>
      <c r="G73" s="86">
        <v>0</v>
      </c>
      <c r="H73" s="60">
        <f t="shared" si="2"/>
        <v>0</v>
      </c>
      <c r="J73" s="104"/>
    </row>
    <row r="74" spans="2:10">
      <c r="C74" s="57">
        <v>7</v>
      </c>
      <c r="D74" s="83" t="s">
        <v>81</v>
      </c>
      <c r="E74" s="84" t="s">
        <v>20</v>
      </c>
      <c r="F74" s="86">
        <f>E46</f>
        <v>1</v>
      </c>
      <c r="G74" s="86">
        <v>0</v>
      </c>
      <c r="H74" s="60">
        <f t="shared" si="2"/>
        <v>0</v>
      </c>
      <c r="J74" s="104"/>
    </row>
    <row r="75" spans="2:10">
      <c r="C75" s="57">
        <v>8</v>
      </c>
      <c r="D75" s="83" t="s">
        <v>107</v>
      </c>
      <c r="E75" s="84" t="s">
        <v>83</v>
      </c>
      <c r="F75" s="86">
        <f>E46</f>
        <v>1</v>
      </c>
      <c r="G75" s="86">
        <v>0</v>
      </c>
      <c r="H75" s="60">
        <f t="shared" si="2"/>
        <v>0</v>
      </c>
      <c r="J75" s="104"/>
    </row>
    <row r="76" spans="2:10">
      <c r="C76" s="57">
        <v>9</v>
      </c>
      <c r="D76" s="87" t="s">
        <v>84</v>
      </c>
      <c r="E76" s="84" t="s">
        <v>67</v>
      </c>
      <c r="F76" s="88">
        <f>F68*0.1</f>
        <v>0.30000000000000004</v>
      </c>
      <c r="G76" s="86">
        <v>0</v>
      </c>
      <c r="H76" s="60">
        <f t="shared" si="2"/>
        <v>0</v>
      </c>
      <c r="J76" s="104"/>
    </row>
    <row r="77" spans="2:10">
      <c r="C77" s="75" t="s">
        <v>85</v>
      </c>
      <c r="D77" s="75"/>
      <c r="E77" s="75"/>
      <c r="F77" s="75" t="s">
        <v>86</v>
      </c>
      <c r="G77" s="75"/>
      <c r="H77" s="78">
        <f>SUM(H68:H76)</f>
        <v>0</v>
      </c>
    </row>
    <row r="78" spans="2:10" ht="16.2">
      <c r="C78" s="329"/>
      <c r="D78" s="329"/>
      <c r="E78" s="495"/>
      <c r="F78" s="495"/>
      <c r="G78" s="495"/>
      <c r="H78" s="496"/>
    </row>
    <row r="79" spans="2:10">
      <c r="B79" s="124"/>
      <c r="C79" s="89" t="s">
        <v>87</v>
      </c>
      <c r="D79" s="90"/>
      <c r="E79" s="91"/>
      <c r="F79" s="91"/>
      <c r="G79" s="91"/>
      <c r="H79" s="92">
        <f>H46+H64+H77</f>
        <v>0</v>
      </c>
    </row>
    <row r="80" spans="2:10" ht="15.75" customHeight="1">
      <c r="B80" s="124"/>
      <c r="C80" s="110"/>
      <c r="D80" s="110"/>
      <c r="E80" s="111"/>
      <c r="F80" s="111"/>
      <c r="G80" s="111"/>
      <c r="H80" s="112"/>
    </row>
    <row r="81" spans="2:8" ht="15.75" customHeight="1">
      <c r="B81" s="132" t="s">
        <v>260</v>
      </c>
      <c r="C81" s="132"/>
      <c r="D81" s="132"/>
      <c r="E81" s="132"/>
      <c r="F81" s="132"/>
      <c r="G81" s="132"/>
      <c r="H81" s="132"/>
    </row>
    <row r="82" spans="2:8" ht="15.75" customHeight="1">
      <c r="B82" s="54" t="s">
        <v>261</v>
      </c>
      <c r="C82" s="54"/>
      <c r="D82" s="54"/>
      <c r="E82" s="54"/>
      <c r="F82" s="54"/>
      <c r="G82" s="54"/>
      <c r="H82" s="54"/>
    </row>
    <row r="83" spans="2:8" ht="15.75" customHeight="1">
      <c r="B83" s="39" t="s">
        <v>29</v>
      </c>
      <c r="C83" s="40" t="s">
        <v>30</v>
      </c>
      <c r="D83" s="41" t="s">
        <v>31</v>
      </c>
      <c r="E83" s="39" t="s">
        <v>32</v>
      </c>
      <c r="F83" s="42" t="s">
        <v>33</v>
      </c>
      <c r="G83" s="39" t="s">
        <v>34</v>
      </c>
      <c r="H83" s="39" t="s">
        <v>35</v>
      </c>
    </row>
    <row r="84" spans="2:8" ht="15.75" customHeight="1">
      <c r="B84" s="57" t="s">
        <v>262</v>
      </c>
      <c r="C84" s="133" t="s">
        <v>414</v>
      </c>
      <c r="D84" s="133" t="s">
        <v>264</v>
      </c>
      <c r="E84" s="119">
        <v>55</v>
      </c>
      <c r="F84" s="57" t="s">
        <v>265</v>
      </c>
      <c r="G84" s="73">
        <v>0</v>
      </c>
      <c r="H84" s="286">
        <f>G84*E84</f>
        <v>0</v>
      </c>
    </row>
    <row r="85" spans="2:8" ht="15.75" customHeight="1">
      <c r="B85" s="57" t="s">
        <v>266</v>
      </c>
      <c r="C85" s="133" t="s">
        <v>415</v>
      </c>
      <c r="D85" s="133" t="s">
        <v>268</v>
      </c>
      <c r="E85" s="119">
        <v>84</v>
      </c>
      <c r="F85" s="57" t="s">
        <v>265</v>
      </c>
      <c r="G85" s="73">
        <v>0</v>
      </c>
      <c r="H85" s="286">
        <f>G85*E85</f>
        <v>0</v>
      </c>
    </row>
    <row r="86" spans="2:8" ht="15.75" customHeight="1">
      <c r="B86" s="57" t="s">
        <v>269</v>
      </c>
      <c r="C86" s="298" t="s">
        <v>416</v>
      </c>
      <c r="D86" s="298" t="s">
        <v>271</v>
      </c>
      <c r="E86" s="119">
        <v>72</v>
      </c>
      <c r="F86" s="57" t="s">
        <v>265</v>
      </c>
      <c r="G86" s="73">
        <v>0</v>
      </c>
      <c r="H86" s="286">
        <f>G86*E86</f>
        <v>0</v>
      </c>
    </row>
    <row r="87" spans="2:8" ht="15.75" customHeight="1">
      <c r="B87" s="75" t="s">
        <v>39</v>
      </c>
      <c r="C87" s="76"/>
      <c r="D87" s="77"/>
      <c r="E87" s="76">
        <f>SUM(E84:E86)</f>
        <v>211</v>
      </c>
      <c r="F87" s="76"/>
      <c r="G87" s="123"/>
      <c r="H87" s="78">
        <f>SUM(H84:H86)</f>
        <v>0</v>
      </c>
    </row>
    <row r="88" spans="2:8" ht="15.75" customHeight="1">
      <c r="B88" s="124"/>
      <c r="C88" s="110"/>
      <c r="D88" s="110"/>
      <c r="E88" s="111"/>
      <c r="F88" s="111"/>
      <c r="G88" s="111"/>
      <c r="H88" s="112"/>
    </row>
    <row r="89" spans="2:8" ht="15.75" customHeight="1">
      <c r="B89" s="54" t="s">
        <v>293</v>
      </c>
      <c r="C89" s="54"/>
      <c r="D89" s="54"/>
      <c r="E89" s="54"/>
      <c r="F89" s="54"/>
      <c r="G89" s="54"/>
      <c r="H89" s="54"/>
    </row>
    <row r="90" spans="2:8" ht="15.75" customHeight="1">
      <c r="B90" s="55" t="s">
        <v>41</v>
      </c>
      <c r="C90" s="55" t="s">
        <v>42</v>
      </c>
      <c r="D90" s="56" t="s">
        <v>43</v>
      </c>
      <c r="E90" s="55" t="s">
        <v>15</v>
      </c>
      <c r="F90" s="55" t="s">
        <v>16</v>
      </c>
      <c r="G90" s="55" t="s">
        <v>44</v>
      </c>
      <c r="H90" s="55" t="s">
        <v>45</v>
      </c>
    </row>
    <row r="91" spans="2:8" ht="15.75" customHeight="1">
      <c r="B91" s="57">
        <v>1</v>
      </c>
      <c r="C91" s="58" t="s">
        <v>46</v>
      </c>
      <c r="D91" s="59" t="s">
        <v>294</v>
      </c>
      <c r="E91" s="57" t="s">
        <v>20</v>
      </c>
      <c r="F91" s="57">
        <f>E87</f>
        <v>211</v>
      </c>
      <c r="G91" s="57">
        <v>0</v>
      </c>
      <c r="H91" s="60">
        <f t="shared" ref="H91:H101" si="3">F91*G91</f>
        <v>0</v>
      </c>
    </row>
    <row r="92" spans="2:8" ht="15.75" customHeight="1">
      <c r="B92" s="57">
        <v>2</v>
      </c>
      <c r="C92" s="57" t="s">
        <v>120</v>
      </c>
      <c r="D92" s="59" t="s">
        <v>295</v>
      </c>
      <c r="E92" s="57" t="s">
        <v>64</v>
      </c>
      <c r="F92" s="67">
        <v>40</v>
      </c>
      <c r="G92" s="57">
        <v>0</v>
      </c>
      <c r="H92" s="60">
        <f t="shared" si="3"/>
        <v>0</v>
      </c>
    </row>
    <row r="93" spans="2:8" ht="15.75" customHeight="1">
      <c r="B93" s="57">
        <v>3</v>
      </c>
      <c r="C93" s="61" t="s">
        <v>122</v>
      </c>
      <c r="D93" s="59" t="s">
        <v>123</v>
      </c>
      <c r="E93" s="57" t="s">
        <v>64</v>
      </c>
      <c r="F93" s="67">
        <f>F92</f>
        <v>40</v>
      </c>
      <c r="G93" s="57">
        <v>0</v>
      </c>
      <c r="H93" s="60">
        <f t="shared" si="3"/>
        <v>0</v>
      </c>
    </row>
    <row r="94" spans="2:8" ht="15.75" customHeight="1">
      <c r="B94" s="57">
        <v>4</v>
      </c>
      <c r="C94" s="61" t="s">
        <v>46</v>
      </c>
      <c r="D94" s="59" t="s">
        <v>50</v>
      </c>
      <c r="E94" s="57" t="s">
        <v>64</v>
      </c>
      <c r="F94" s="68">
        <f>F92</f>
        <v>40</v>
      </c>
      <c r="G94" s="57">
        <v>0</v>
      </c>
      <c r="H94" s="60">
        <f t="shared" si="3"/>
        <v>0</v>
      </c>
    </row>
    <row r="95" spans="2:8" ht="15.75" customHeight="1">
      <c r="B95" s="57">
        <v>5</v>
      </c>
      <c r="C95" s="57" t="s">
        <v>46</v>
      </c>
      <c r="D95" s="59" t="s">
        <v>296</v>
      </c>
      <c r="E95" s="57" t="s">
        <v>64</v>
      </c>
      <c r="F95" s="67">
        <f>F92</f>
        <v>40</v>
      </c>
      <c r="G95" s="57">
        <v>0</v>
      </c>
      <c r="H95" s="60">
        <f t="shared" si="3"/>
        <v>0</v>
      </c>
    </row>
    <row r="96" spans="2:8" ht="15.75" customHeight="1">
      <c r="B96" s="57">
        <v>6</v>
      </c>
      <c r="C96" s="67" t="s">
        <v>297</v>
      </c>
      <c r="D96" s="66" t="s">
        <v>298</v>
      </c>
      <c r="E96" s="57" t="s">
        <v>20</v>
      </c>
      <c r="F96" s="67">
        <f>E87</f>
        <v>211</v>
      </c>
      <c r="G96" s="57">
        <v>0</v>
      </c>
      <c r="H96" s="60">
        <f t="shared" si="3"/>
        <v>0</v>
      </c>
    </row>
    <row r="97" spans="2:8" ht="33.75" customHeight="1">
      <c r="B97" s="57">
        <v>7</v>
      </c>
      <c r="C97" s="57" t="s">
        <v>299</v>
      </c>
      <c r="D97" s="497" t="s">
        <v>300</v>
      </c>
      <c r="E97" s="57" t="s">
        <v>20</v>
      </c>
      <c r="F97" s="67">
        <f>F96</f>
        <v>211</v>
      </c>
      <c r="G97" s="57">
        <v>0</v>
      </c>
      <c r="H97" s="60">
        <f t="shared" si="3"/>
        <v>0</v>
      </c>
    </row>
    <row r="98" spans="2:8" ht="15.75" customHeight="1">
      <c r="B98" s="57">
        <v>8</v>
      </c>
      <c r="C98" s="57" t="s">
        <v>46</v>
      </c>
      <c r="D98" s="59" t="s">
        <v>417</v>
      </c>
      <c r="E98" s="57" t="s">
        <v>20</v>
      </c>
      <c r="F98" s="67">
        <f>F97</f>
        <v>211</v>
      </c>
      <c r="G98" s="57">
        <v>0</v>
      </c>
      <c r="H98" s="60">
        <f t="shared" si="3"/>
        <v>0</v>
      </c>
    </row>
    <row r="99" spans="2:8">
      <c r="B99" s="57">
        <v>9</v>
      </c>
      <c r="C99" s="57" t="s">
        <v>62</v>
      </c>
      <c r="D99" s="59" t="s">
        <v>222</v>
      </c>
      <c r="E99" s="57" t="s">
        <v>64</v>
      </c>
      <c r="F99" s="67">
        <f>F92</f>
        <v>40</v>
      </c>
      <c r="G99" s="57">
        <v>0</v>
      </c>
      <c r="H99" s="60">
        <f t="shared" si="3"/>
        <v>0</v>
      </c>
    </row>
    <row r="100" spans="2:8">
      <c r="B100" s="57">
        <v>10</v>
      </c>
      <c r="C100" s="61" t="s">
        <v>65</v>
      </c>
      <c r="D100" s="72" t="s">
        <v>102</v>
      </c>
      <c r="E100" s="73" t="s">
        <v>67</v>
      </c>
      <c r="F100" s="498">
        <f>0.01*F95</f>
        <v>0.4</v>
      </c>
      <c r="G100" s="74">
        <v>0</v>
      </c>
      <c r="H100" s="60">
        <f t="shared" si="3"/>
        <v>0</v>
      </c>
    </row>
    <row r="101" spans="2:8">
      <c r="B101" s="57">
        <v>11</v>
      </c>
      <c r="C101" s="57" t="s">
        <v>68</v>
      </c>
      <c r="D101" s="59" t="s">
        <v>103</v>
      </c>
      <c r="E101" s="57" t="s">
        <v>70</v>
      </c>
      <c r="F101" s="67">
        <f>0.01*F95</f>
        <v>0.4</v>
      </c>
      <c r="G101" s="57">
        <v>0</v>
      </c>
      <c r="H101" s="60">
        <f t="shared" si="3"/>
        <v>0</v>
      </c>
    </row>
    <row r="102" spans="2:8">
      <c r="B102" s="75" t="s">
        <v>39</v>
      </c>
      <c r="C102" s="77"/>
      <c r="D102" s="77"/>
      <c r="E102" s="76"/>
      <c r="F102" s="49"/>
      <c r="G102" s="76"/>
      <c r="H102" s="143">
        <f>SUM(H91:H101)</f>
        <v>0</v>
      </c>
    </row>
    <row r="103" spans="2:8">
      <c r="F103" s="64"/>
    </row>
    <row r="104" spans="2:8">
      <c r="C104" s="54" t="s">
        <v>302</v>
      </c>
      <c r="D104" s="54"/>
      <c r="E104" s="54"/>
      <c r="F104" s="132"/>
      <c r="G104" s="54"/>
      <c r="H104" s="54"/>
    </row>
    <row r="105" spans="2:8">
      <c r="C105" s="55" t="s">
        <v>72</v>
      </c>
      <c r="D105" s="56" t="s">
        <v>73</v>
      </c>
      <c r="E105" s="55" t="s">
        <v>15</v>
      </c>
      <c r="F105" s="499" t="s">
        <v>16</v>
      </c>
      <c r="G105" s="55" t="s">
        <v>44</v>
      </c>
      <c r="H105" s="55" t="s">
        <v>45</v>
      </c>
    </row>
    <row r="106" spans="2:8">
      <c r="C106" s="57">
        <v>1</v>
      </c>
      <c r="D106" s="59" t="s">
        <v>418</v>
      </c>
      <c r="E106" s="61" t="s">
        <v>20</v>
      </c>
      <c r="F106" s="67">
        <f>E87</f>
        <v>211</v>
      </c>
      <c r="G106" s="57">
        <v>0</v>
      </c>
      <c r="H106" s="60">
        <f>F106*G106</f>
        <v>0</v>
      </c>
    </row>
    <row r="107" spans="2:8">
      <c r="C107" s="80">
        <v>2</v>
      </c>
      <c r="D107" s="83" t="s">
        <v>128</v>
      </c>
      <c r="E107" s="84" t="s">
        <v>83</v>
      </c>
      <c r="F107" s="266">
        <f>F92*0.1</f>
        <v>4</v>
      </c>
      <c r="G107" s="86">
        <v>0</v>
      </c>
      <c r="H107" s="60">
        <f>F107*G107</f>
        <v>0</v>
      </c>
    </row>
    <row r="108" spans="2:8">
      <c r="C108" s="80">
        <v>3</v>
      </c>
      <c r="D108" s="87" t="s">
        <v>419</v>
      </c>
      <c r="E108" s="84" t="s">
        <v>67</v>
      </c>
      <c r="F108" s="498">
        <f>F95*0.1</f>
        <v>4</v>
      </c>
      <c r="G108" s="86">
        <v>0</v>
      </c>
      <c r="H108" s="60">
        <f>F108*G108</f>
        <v>0</v>
      </c>
    </row>
    <row r="109" spans="2:8">
      <c r="C109" s="75" t="s">
        <v>85</v>
      </c>
      <c r="D109" s="75"/>
      <c r="E109" s="75"/>
      <c r="F109" s="48" t="s">
        <v>86</v>
      </c>
      <c r="G109" s="75"/>
      <c r="H109" s="78">
        <f>SUM(H106:H108)</f>
        <v>0</v>
      </c>
    </row>
    <row r="110" spans="2:8">
      <c r="C110" s="124"/>
      <c r="D110" s="125"/>
      <c r="E110" s="124"/>
      <c r="F110" s="500"/>
      <c r="G110" s="125"/>
      <c r="H110" s="125"/>
    </row>
    <row r="111" spans="2:8">
      <c r="C111" s="89" t="s">
        <v>305</v>
      </c>
      <c r="D111" s="90"/>
      <c r="E111" s="91"/>
      <c r="F111" s="91"/>
      <c r="G111" s="91"/>
      <c r="H111" s="92">
        <f>H87+H102+H109</f>
        <v>0</v>
      </c>
    </row>
    <row r="112" spans="2:8">
      <c r="F112" s="64"/>
    </row>
    <row r="113" spans="2:8">
      <c r="B113" s="231" t="s">
        <v>420</v>
      </c>
      <c r="C113" s="231"/>
      <c r="D113" s="231"/>
      <c r="E113" s="231"/>
      <c r="F113" s="231"/>
      <c r="G113" s="231"/>
      <c r="H113" s="231"/>
    </row>
    <row r="114" spans="2:8">
      <c r="B114" s="165" t="s">
        <v>41</v>
      </c>
      <c r="C114" s="165" t="s">
        <v>42</v>
      </c>
      <c r="D114" s="166" t="s">
        <v>43</v>
      </c>
      <c r="E114" s="167" t="s">
        <v>15</v>
      </c>
      <c r="F114" s="300" t="s">
        <v>16</v>
      </c>
      <c r="G114" s="167" t="s">
        <v>44</v>
      </c>
      <c r="H114" s="167" t="s">
        <v>45</v>
      </c>
    </row>
    <row r="115" spans="2:8">
      <c r="B115" s="301">
        <v>1</v>
      </c>
      <c r="C115" s="302" t="s">
        <v>46</v>
      </c>
      <c r="D115" s="170" t="s">
        <v>323</v>
      </c>
      <c r="E115" s="303" t="s">
        <v>64</v>
      </c>
      <c r="F115" s="304">
        <f>F92</f>
        <v>40</v>
      </c>
      <c r="G115" s="168">
        <v>0</v>
      </c>
      <c r="H115" s="172">
        <f>F115*G115</f>
        <v>0</v>
      </c>
    </row>
    <row r="116" spans="2:8">
      <c r="B116" s="301">
        <v>2</v>
      </c>
      <c r="C116" s="169" t="s">
        <v>46</v>
      </c>
      <c r="D116" s="170" t="s">
        <v>178</v>
      </c>
      <c r="E116" s="303" t="s">
        <v>64</v>
      </c>
      <c r="F116" s="304">
        <f>F115</f>
        <v>40</v>
      </c>
      <c r="G116" s="168">
        <v>0</v>
      </c>
      <c r="H116" s="172">
        <f>F116*G116</f>
        <v>0</v>
      </c>
    </row>
    <row r="117" spans="2:8">
      <c r="B117" s="301">
        <v>3</v>
      </c>
      <c r="C117" s="301" t="s">
        <v>308</v>
      </c>
      <c r="D117" s="170" t="s">
        <v>309</v>
      </c>
      <c r="E117" s="303" t="s">
        <v>64</v>
      </c>
      <c r="F117" s="304">
        <f>F92</f>
        <v>40</v>
      </c>
      <c r="G117" s="168">
        <v>0</v>
      </c>
      <c r="H117" s="172">
        <f>F117*G117</f>
        <v>0</v>
      </c>
    </row>
    <row r="118" spans="2:8">
      <c r="B118" s="301">
        <v>4</v>
      </c>
      <c r="C118" s="305" t="s">
        <v>310</v>
      </c>
      <c r="D118" s="306" t="s">
        <v>311</v>
      </c>
      <c r="E118" s="307" t="s">
        <v>64</v>
      </c>
      <c r="F118" s="308">
        <f>F117</f>
        <v>40</v>
      </c>
      <c r="G118" s="309">
        <v>0</v>
      </c>
      <c r="H118" s="172">
        <f>F118*G118</f>
        <v>0</v>
      </c>
    </row>
    <row r="119" spans="2:8">
      <c r="B119" s="301">
        <v>5</v>
      </c>
      <c r="C119" s="310" t="s">
        <v>46</v>
      </c>
      <c r="D119" s="306" t="s">
        <v>312</v>
      </c>
      <c r="E119" s="307" t="s">
        <v>64</v>
      </c>
      <c r="F119" s="308">
        <f>F117</f>
        <v>40</v>
      </c>
      <c r="G119" s="309">
        <v>0</v>
      </c>
      <c r="H119" s="172">
        <f>F119*G119</f>
        <v>0</v>
      </c>
    </row>
    <row r="120" spans="2:8">
      <c r="B120" s="178" t="s">
        <v>313</v>
      </c>
      <c r="C120" s="179"/>
      <c r="D120" s="180"/>
      <c r="E120" s="180"/>
      <c r="F120" s="180"/>
      <c r="G120" s="180"/>
      <c r="H120" s="181">
        <f>SUM(H115:H119)</f>
        <v>0</v>
      </c>
    </row>
    <row r="121" spans="2:8">
      <c r="B121" s="178" t="s">
        <v>314</v>
      </c>
      <c r="C121" s="311"/>
      <c r="D121" s="311"/>
      <c r="E121" s="311"/>
      <c r="F121" s="311"/>
      <c r="G121" s="311"/>
      <c r="H121" s="181">
        <f>H120*2</f>
        <v>0</v>
      </c>
    </row>
    <row r="123" spans="2:8">
      <c r="B123" s="132" t="s">
        <v>421</v>
      </c>
      <c r="C123" s="501"/>
      <c r="D123" s="501"/>
      <c r="E123" s="501"/>
      <c r="F123" s="501"/>
      <c r="G123" s="501"/>
      <c r="H123" s="501"/>
    </row>
    <row r="124" spans="2:8" ht="17.25" customHeight="1">
      <c r="B124" s="502" t="s">
        <v>157</v>
      </c>
      <c r="C124" s="503"/>
      <c r="D124" s="503"/>
      <c r="E124" s="503"/>
      <c r="F124" s="503"/>
      <c r="G124" s="503"/>
      <c r="H124" s="504"/>
    </row>
    <row r="125" spans="2:8">
      <c r="B125" s="186" t="s">
        <v>174</v>
      </c>
      <c r="C125" s="142"/>
      <c r="D125" s="186"/>
      <c r="E125" s="142"/>
      <c r="F125" s="142"/>
      <c r="G125" s="142"/>
      <c r="H125" s="142"/>
    </row>
    <row r="126" spans="2:8">
      <c r="B126" s="138" t="s">
        <v>41</v>
      </c>
      <c r="C126" s="138" t="s">
        <v>42</v>
      </c>
      <c r="D126" s="187" t="s">
        <v>43</v>
      </c>
      <c r="E126" s="188" t="s">
        <v>15</v>
      </c>
      <c r="F126" s="188" t="s">
        <v>16</v>
      </c>
      <c r="G126" s="188" t="s">
        <v>44</v>
      </c>
      <c r="H126" s="188" t="s">
        <v>45</v>
      </c>
    </row>
    <row r="127" spans="2:8">
      <c r="B127" s="318">
        <v>1</v>
      </c>
      <c r="C127" s="189" t="s">
        <v>46</v>
      </c>
      <c r="D127" s="151" t="s">
        <v>175</v>
      </c>
      <c r="E127" s="152" t="s">
        <v>20</v>
      </c>
      <c r="F127" s="190">
        <f>E46</f>
        <v>1</v>
      </c>
      <c r="G127" s="150">
        <v>0</v>
      </c>
      <c r="H127" s="60">
        <f t="shared" ref="H127:H132" si="4">F127*G127</f>
        <v>0</v>
      </c>
    </row>
    <row r="128" spans="2:8">
      <c r="B128" s="318">
        <v>2</v>
      </c>
      <c r="C128" s="191" t="s">
        <v>46</v>
      </c>
      <c r="D128" s="151" t="s">
        <v>176</v>
      </c>
      <c r="E128" s="152" t="s">
        <v>20</v>
      </c>
      <c r="F128" s="190">
        <f>F127</f>
        <v>1</v>
      </c>
      <c r="G128" s="150">
        <v>0</v>
      </c>
      <c r="H128" s="60">
        <f t="shared" si="4"/>
        <v>0</v>
      </c>
    </row>
    <row r="129" spans="2:9" ht="15.75" customHeight="1">
      <c r="B129" s="318">
        <v>3</v>
      </c>
      <c r="C129" s="191" t="s">
        <v>46</v>
      </c>
      <c r="D129" s="151" t="s">
        <v>177</v>
      </c>
      <c r="E129" s="152" t="s">
        <v>20</v>
      </c>
      <c r="F129" s="190">
        <f>F127</f>
        <v>1</v>
      </c>
      <c r="G129" s="150">
        <v>0</v>
      </c>
      <c r="H129" s="60">
        <f t="shared" si="4"/>
        <v>0</v>
      </c>
    </row>
    <row r="130" spans="2:9">
      <c r="B130" s="318">
        <v>4</v>
      </c>
      <c r="C130" s="191" t="s">
        <v>46</v>
      </c>
      <c r="D130" s="151" t="s">
        <v>178</v>
      </c>
      <c r="E130" s="152" t="s">
        <v>20</v>
      </c>
      <c r="F130" s="190">
        <f>F127</f>
        <v>1</v>
      </c>
      <c r="G130" s="150">
        <v>0</v>
      </c>
      <c r="H130" s="60">
        <f t="shared" si="4"/>
        <v>0</v>
      </c>
    </row>
    <row r="131" spans="2:9">
      <c r="B131" s="318">
        <v>5</v>
      </c>
      <c r="C131" s="191" t="s">
        <v>46</v>
      </c>
      <c r="D131" s="151" t="s">
        <v>179</v>
      </c>
      <c r="E131" s="152" t="s">
        <v>20</v>
      </c>
      <c r="F131" s="190">
        <f>F127</f>
        <v>1</v>
      </c>
      <c r="G131" s="150">
        <v>0</v>
      </c>
      <c r="H131" s="60">
        <f t="shared" si="4"/>
        <v>0</v>
      </c>
    </row>
    <row r="132" spans="2:9">
      <c r="B132" s="318">
        <v>6</v>
      </c>
      <c r="C132" s="191" t="s">
        <v>46</v>
      </c>
      <c r="D132" s="198" t="s">
        <v>180</v>
      </c>
      <c r="E132" s="199" t="s">
        <v>20</v>
      </c>
      <c r="F132" s="200">
        <f>F127</f>
        <v>1</v>
      </c>
      <c r="G132" s="141">
        <v>0</v>
      </c>
      <c r="H132" s="60">
        <f t="shared" si="4"/>
        <v>0</v>
      </c>
    </row>
    <row r="133" spans="2:9">
      <c r="B133" s="505" t="s">
        <v>181</v>
      </c>
      <c r="C133" s="142"/>
      <c r="D133" s="142"/>
      <c r="E133" s="142"/>
      <c r="F133" s="142"/>
      <c r="G133" s="142"/>
      <c r="H133" s="506">
        <f>SUM(H127:H132)</f>
        <v>0</v>
      </c>
    </row>
    <row r="134" spans="2:9" ht="18.600000000000001">
      <c r="B134" s="507"/>
      <c r="C134" s="101"/>
      <c r="D134" s="101"/>
      <c r="E134" s="101"/>
      <c r="F134" s="101"/>
      <c r="G134" s="101"/>
      <c r="H134" s="508"/>
      <c r="I134" s="101"/>
    </row>
    <row r="135" spans="2:9">
      <c r="B135" s="132" t="s">
        <v>422</v>
      </c>
      <c r="C135" s="144"/>
      <c r="D135" s="132"/>
      <c r="E135" s="509"/>
      <c r="F135" s="509"/>
      <c r="G135" s="509"/>
      <c r="H135" s="132"/>
    </row>
    <row r="136" spans="2:9" ht="18" customHeight="1">
      <c r="B136" s="138" t="s">
        <v>41</v>
      </c>
      <c r="C136" s="138" t="s">
        <v>42</v>
      </c>
      <c r="D136" s="187" t="s">
        <v>43</v>
      </c>
      <c r="E136" s="188" t="s">
        <v>15</v>
      </c>
      <c r="F136" s="188" t="s">
        <v>16</v>
      </c>
      <c r="G136" s="188" t="s">
        <v>44</v>
      </c>
      <c r="H136" s="188" t="s">
        <v>45</v>
      </c>
    </row>
    <row r="137" spans="2:9">
      <c r="B137" s="318">
        <v>1</v>
      </c>
      <c r="C137" s="510" t="s">
        <v>46</v>
      </c>
      <c r="D137" s="511" t="s">
        <v>423</v>
      </c>
      <c r="E137" s="199" t="s">
        <v>20</v>
      </c>
      <c r="F137" s="200">
        <f>E17</f>
        <v>88</v>
      </c>
      <c r="G137" s="141">
        <v>0</v>
      </c>
      <c r="H137" s="60">
        <f>F137*G137</f>
        <v>0</v>
      </c>
    </row>
    <row r="138" spans="2:9">
      <c r="B138" s="318">
        <v>2</v>
      </c>
      <c r="C138" s="191" t="s">
        <v>46</v>
      </c>
      <c r="D138" s="511" t="s">
        <v>178</v>
      </c>
      <c r="E138" s="199" t="s">
        <v>20</v>
      </c>
      <c r="F138" s="200">
        <f>F137</f>
        <v>88</v>
      </c>
      <c r="G138" s="141">
        <v>0</v>
      </c>
      <c r="H138" s="60">
        <f>F138*G138</f>
        <v>0</v>
      </c>
    </row>
    <row r="139" spans="2:9">
      <c r="B139" s="318">
        <v>3</v>
      </c>
      <c r="C139" s="191" t="s">
        <v>46</v>
      </c>
      <c r="D139" s="198" t="s">
        <v>184</v>
      </c>
      <c r="E139" s="199" t="s">
        <v>64</v>
      </c>
      <c r="F139" s="200">
        <f>F22</f>
        <v>37</v>
      </c>
      <c r="G139" s="141">
        <v>0</v>
      </c>
      <c r="H139" s="60">
        <f>F139*G139</f>
        <v>0</v>
      </c>
    </row>
    <row r="140" spans="2:9">
      <c r="B140" s="319">
        <v>4</v>
      </c>
      <c r="C140" s="193" t="s">
        <v>46</v>
      </c>
      <c r="D140" s="512" t="s">
        <v>180</v>
      </c>
      <c r="E140" s="195" t="s">
        <v>64</v>
      </c>
      <c r="F140" s="196">
        <f>F139</f>
        <v>37</v>
      </c>
      <c r="G140" s="192">
        <v>0</v>
      </c>
      <c r="H140" s="60">
        <f>F140*G140</f>
        <v>0</v>
      </c>
    </row>
    <row r="141" spans="2:9">
      <c r="B141" s="505" t="s">
        <v>185</v>
      </c>
      <c r="C141" s="191"/>
      <c r="D141" s="142"/>
      <c r="E141" s="142"/>
      <c r="F141" s="142"/>
      <c r="G141" s="142"/>
      <c r="H141" s="506">
        <f>SUM(H137:H140)</f>
        <v>0</v>
      </c>
    </row>
    <row r="142" spans="2:9">
      <c r="B142" s="513"/>
      <c r="C142" s="514"/>
      <c r="D142" s="185"/>
      <c r="E142" s="185"/>
      <c r="F142" s="185"/>
      <c r="G142" s="185"/>
      <c r="H142" s="515"/>
    </row>
    <row r="143" spans="2:9" ht="16.2">
      <c r="B143" s="205" t="s">
        <v>186</v>
      </c>
      <c r="C143" s="206"/>
      <c r="D143" s="207"/>
      <c r="E143" s="207"/>
      <c r="F143" s="207"/>
      <c r="G143" s="207"/>
      <c r="H143" s="208">
        <f>H133+H141</f>
        <v>0</v>
      </c>
      <c r="I143" s="101"/>
    </row>
    <row r="144" spans="2:9" ht="16.2">
      <c r="B144" s="516" t="s">
        <v>187</v>
      </c>
      <c r="C144" s="517"/>
      <c r="D144" s="518"/>
      <c r="E144" s="518"/>
      <c r="F144" s="518"/>
      <c r="G144" s="518"/>
      <c r="H144" s="519">
        <f>H143*2</f>
        <v>0</v>
      </c>
      <c r="I144" s="101"/>
    </row>
    <row r="145" spans="3:8" ht="16.2">
      <c r="C145" s="329"/>
      <c r="D145" s="329"/>
      <c r="E145" s="495"/>
      <c r="F145" s="495"/>
      <c r="G145" s="495"/>
      <c r="H145" s="496"/>
    </row>
    <row r="146" spans="3:8">
      <c r="C146" s="277" t="s">
        <v>326</v>
      </c>
      <c r="D146" s="12"/>
      <c r="E146" s="12"/>
      <c r="F146" s="12"/>
      <c r="G146" s="12"/>
      <c r="H146" s="12"/>
    </row>
    <row r="147" spans="3:8">
      <c r="C147" s="209" t="s">
        <v>189</v>
      </c>
      <c r="D147" s="210"/>
      <c r="E147" s="210"/>
      <c r="F147" s="210"/>
      <c r="G147" s="210"/>
      <c r="H147" s="211">
        <f>H17+H46</f>
        <v>0</v>
      </c>
    </row>
    <row r="148" spans="3:8">
      <c r="C148" s="209" t="s">
        <v>190</v>
      </c>
      <c r="D148" s="210"/>
      <c r="E148" s="210"/>
      <c r="F148" s="210"/>
      <c r="G148" s="210"/>
      <c r="H148" s="211">
        <f>H31+H64</f>
        <v>0</v>
      </c>
    </row>
    <row r="149" spans="3:8">
      <c r="C149" s="213" t="s">
        <v>201</v>
      </c>
      <c r="D149" s="214"/>
      <c r="E149" s="214"/>
      <c r="F149" s="214"/>
      <c r="G149" s="214"/>
      <c r="H149" s="215">
        <f>H144</f>
        <v>0</v>
      </c>
    </row>
    <row r="150" spans="3:8">
      <c r="C150" s="213" t="s">
        <v>192</v>
      </c>
      <c r="D150" s="214"/>
      <c r="E150" s="214"/>
      <c r="F150" s="214"/>
      <c r="G150" s="214"/>
      <c r="H150" s="215">
        <f>H38+H77</f>
        <v>0</v>
      </c>
    </row>
    <row r="151" spans="3:8" ht="18">
      <c r="C151" s="216" t="s">
        <v>193</v>
      </c>
      <c r="D151" s="217"/>
      <c r="E151" s="217"/>
      <c r="F151" s="217"/>
      <c r="G151" s="217"/>
      <c r="H151" s="331">
        <f>SUM(H147:H150)</f>
        <v>0</v>
      </c>
    </row>
    <row r="152" spans="3:8" ht="18">
      <c r="C152" s="216" t="s">
        <v>194</v>
      </c>
      <c r="D152" s="217"/>
      <c r="E152" s="217"/>
      <c r="F152" s="217"/>
      <c r="G152" s="217"/>
      <c r="H152" s="331">
        <f>H151/100*21</f>
        <v>0</v>
      </c>
    </row>
    <row r="153" spans="3:8" ht="18.600000000000001">
      <c r="C153" s="520" t="s">
        <v>203</v>
      </c>
      <c r="D153" s="521"/>
      <c r="E153" s="521"/>
      <c r="F153" s="521"/>
      <c r="G153" s="521"/>
      <c r="H153" s="333">
        <f>H151+H152</f>
        <v>0</v>
      </c>
    </row>
    <row r="155" spans="3:8">
      <c r="C155" s="277" t="s">
        <v>424</v>
      </c>
      <c r="D155" s="12"/>
      <c r="E155" s="12"/>
      <c r="F155" s="12"/>
      <c r="G155" s="12"/>
      <c r="H155" s="12"/>
    </row>
    <row r="156" spans="3:8">
      <c r="C156" s="209" t="s">
        <v>189</v>
      </c>
      <c r="D156" s="210"/>
      <c r="E156" s="210"/>
      <c r="F156" s="210"/>
      <c r="G156" s="210"/>
      <c r="H156" s="211">
        <f>H87</f>
        <v>0</v>
      </c>
    </row>
    <row r="157" spans="3:8">
      <c r="C157" s="209" t="s">
        <v>190</v>
      </c>
      <c r="D157" s="210"/>
      <c r="E157" s="210"/>
      <c r="F157" s="210"/>
      <c r="G157" s="210"/>
      <c r="H157" s="211">
        <f>H102</f>
        <v>0</v>
      </c>
    </row>
    <row r="158" spans="3:8">
      <c r="C158" s="213" t="s">
        <v>328</v>
      </c>
      <c r="D158" s="214"/>
      <c r="E158" s="214"/>
      <c r="F158" s="214"/>
      <c r="G158" s="214"/>
      <c r="H158" s="215">
        <f>H109</f>
        <v>0</v>
      </c>
    </row>
    <row r="159" spans="3:8" ht="18">
      <c r="C159" s="216" t="s">
        <v>193</v>
      </c>
      <c r="D159" s="217"/>
      <c r="E159" s="217"/>
      <c r="F159" s="217"/>
      <c r="G159" s="217"/>
      <c r="H159" s="336">
        <f>SUM(H156:H158)</f>
        <v>0</v>
      </c>
    </row>
    <row r="160" spans="3:8" ht="18">
      <c r="C160" s="216" t="s">
        <v>194</v>
      </c>
      <c r="D160" s="220"/>
      <c r="E160" s="220"/>
      <c r="F160" s="220"/>
      <c r="G160" s="220"/>
      <c r="H160" s="331">
        <f>H159/100*21</f>
        <v>0</v>
      </c>
    </row>
    <row r="161" spans="3:8" ht="18.600000000000001">
      <c r="C161" s="522" t="s">
        <v>203</v>
      </c>
      <c r="D161" s="523"/>
      <c r="E161" s="523"/>
      <c r="F161" s="523"/>
      <c r="G161" s="523"/>
      <c r="H161" s="524">
        <f>H159+H160</f>
        <v>0</v>
      </c>
    </row>
    <row r="163" spans="3:8">
      <c r="C163" s="231" t="s">
        <v>329</v>
      </c>
      <c r="D163" s="12"/>
      <c r="E163" s="12"/>
      <c r="F163" s="12"/>
      <c r="G163" s="12"/>
      <c r="H163" s="12"/>
    </row>
    <row r="164" spans="3:8">
      <c r="C164" s="340" t="s">
        <v>201</v>
      </c>
      <c r="D164" s="341"/>
      <c r="E164" s="341"/>
      <c r="F164" s="341"/>
      <c r="G164" s="341"/>
      <c r="H164" s="525">
        <f>H121</f>
        <v>0</v>
      </c>
    </row>
    <row r="165" spans="3:8" ht="18">
      <c r="C165" s="235" t="s">
        <v>193</v>
      </c>
      <c r="D165" s="236"/>
      <c r="E165" s="236"/>
      <c r="F165" s="236"/>
      <c r="G165" s="236"/>
      <c r="H165" s="526">
        <f>SUM(H164:H164)</f>
        <v>0</v>
      </c>
    </row>
    <row r="166" spans="3:8" ht="18">
      <c r="C166" s="235" t="s">
        <v>194</v>
      </c>
      <c r="D166" s="527"/>
      <c r="E166" s="527"/>
      <c r="F166" s="527"/>
      <c r="G166" s="527"/>
      <c r="H166" s="528">
        <f>H165/100*21</f>
        <v>0</v>
      </c>
    </row>
    <row r="167" spans="3:8" ht="18.600000000000001">
      <c r="C167" s="529" t="s">
        <v>203</v>
      </c>
      <c r="D167" s="530"/>
      <c r="E167" s="530"/>
      <c r="F167" s="530"/>
      <c r="G167" s="530"/>
      <c r="H167" s="531">
        <f>H165+H166</f>
        <v>0</v>
      </c>
    </row>
    <row r="169" spans="3:8" ht="15.6">
      <c r="C169" s="216" t="s">
        <v>204</v>
      </c>
      <c r="D169" s="217"/>
      <c r="E169" s="217"/>
      <c r="F169" s="217"/>
      <c r="G169" s="217"/>
      <c r="H169" s="218">
        <f>H151+H159+H165</f>
        <v>0</v>
      </c>
    </row>
    <row r="170" spans="3:8" ht="18.600000000000001">
      <c r="C170" s="221" t="s">
        <v>205</v>
      </c>
      <c r="D170" s="477"/>
      <c r="E170" s="477"/>
      <c r="F170" s="477"/>
      <c r="G170" s="477"/>
      <c r="H170" s="478">
        <f>H153+H161+H167</f>
        <v>0</v>
      </c>
    </row>
    <row r="174" spans="3:8">
      <c r="H174" s="532"/>
    </row>
    <row r="175" spans="3:8">
      <c r="H175" s="532"/>
    </row>
    <row r="176" spans="3:8">
      <c r="H176" s="532"/>
    </row>
  </sheetData>
  <pageMargins left="0.70833333333333304" right="0.70833333333333304" top="0.78749999999999998" bottom="0.78749999999999998" header="0.51180555555555496" footer="0.51180555555555496"/>
  <pageSetup paperSize="9" scale="48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2" manualBreakCount="2">
    <brk id="47" max="16383" man="1"/>
    <brk id="112" max="16383" man="1"/>
  </rowBreaks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0"/>
  <sheetViews>
    <sheetView view="pageBreakPreview" topLeftCell="A88" zoomScale="80" zoomScaleNormal="80" zoomScalePageLayoutView="80" workbookViewId="0">
      <selection activeCell="G104" sqref="G104"/>
    </sheetView>
  </sheetViews>
  <sheetFormatPr defaultRowHeight="14.4"/>
  <cols>
    <col min="1" max="1" width="8.6640625" customWidth="1"/>
    <col min="2" max="2" width="9.33203125" customWidth="1"/>
    <col min="3" max="3" width="43" customWidth="1"/>
    <col min="4" max="4" width="101" customWidth="1"/>
    <col min="5" max="5" width="13.109375" customWidth="1"/>
    <col min="6" max="6" width="20.33203125" customWidth="1"/>
    <col min="7" max="7" width="24.33203125" customWidth="1"/>
    <col min="8" max="8" width="22.88671875" customWidth="1"/>
    <col min="9" max="9" width="25" customWidth="1"/>
    <col min="10" max="1025" width="8.6640625" customWidth="1"/>
  </cols>
  <sheetData>
    <row r="1" spans="2:9" ht="18">
      <c r="B1" s="533" t="s">
        <v>0</v>
      </c>
      <c r="C1" s="534"/>
      <c r="D1" s="534"/>
    </row>
    <row r="2" spans="2:9" ht="18.600000000000001">
      <c r="B2" s="535" t="s">
        <v>425</v>
      </c>
      <c r="C2" s="536"/>
      <c r="D2" s="537"/>
      <c r="E2" s="247"/>
      <c r="F2" s="247"/>
      <c r="G2" s="248"/>
      <c r="H2" s="247"/>
      <c r="I2" s="247"/>
    </row>
    <row r="3" spans="2:9" ht="17.399999999999999">
      <c r="B3" s="14" t="s">
        <v>13</v>
      </c>
      <c r="C3" s="249"/>
      <c r="D3" s="247"/>
      <c r="E3" s="247"/>
      <c r="F3" s="247"/>
      <c r="G3" s="248"/>
      <c r="H3" s="247"/>
      <c r="I3" s="247"/>
    </row>
    <row r="4" spans="2:9">
      <c r="B4" s="15" t="s">
        <v>14</v>
      </c>
      <c r="C4" s="538"/>
      <c r="D4" s="247"/>
      <c r="E4" s="247"/>
      <c r="F4" s="247"/>
      <c r="G4" s="248"/>
      <c r="H4" s="247"/>
      <c r="I4" s="247"/>
    </row>
    <row r="5" spans="2:9" ht="27.6">
      <c r="B5" s="250"/>
      <c r="C5" s="251"/>
      <c r="D5" s="252"/>
      <c r="E5" s="20" t="s">
        <v>15</v>
      </c>
      <c r="F5" s="20" t="s">
        <v>16</v>
      </c>
      <c r="G5" s="20" t="s">
        <v>17</v>
      </c>
      <c r="H5" s="20" t="s">
        <v>18</v>
      </c>
    </row>
    <row r="6" spans="2:9" ht="16.2">
      <c r="B6" s="17" t="s">
        <v>426</v>
      </c>
      <c r="C6" s="253"/>
      <c r="D6" s="254"/>
      <c r="E6" s="24" t="s">
        <v>20</v>
      </c>
      <c r="F6" s="24">
        <v>384</v>
      </c>
      <c r="G6" s="539">
        <v>260</v>
      </c>
      <c r="H6" s="26">
        <f>(H18+H35+H44)/E18</f>
        <v>0</v>
      </c>
    </row>
    <row r="7" spans="2:9" ht="16.2">
      <c r="B7" s="21" t="s">
        <v>427</v>
      </c>
      <c r="C7" s="22"/>
      <c r="D7" s="23"/>
      <c r="E7" s="24" t="s">
        <v>20</v>
      </c>
      <c r="F7" s="24">
        <f>E52</f>
        <v>6</v>
      </c>
      <c r="G7" s="539">
        <v>2700</v>
      </c>
      <c r="H7" s="26">
        <f>H79/F7</f>
        <v>0</v>
      </c>
    </row>
    <row r="8" spans="2:9" ht="16.2">
      <c r="B8" s="21" t="s">
        <v>26</v>
      </c>
      <c r="C8" s="22"/>
      <c r="D8" s="23"/>
      <c r="E8" s="24" t="s">
        <v>20</v>
      </c>
      <c r="F8" s="24">
        <v>384</v>
      </c>
      <c r="G8" s="539">
        <v>115</v>
      </c>
      <c r="H8" s="26">
        <f>H98/E18</f>
        <v>0</v>
      </c>
    </row>
    <row r="9" spans="2:9" ht="16.2">
      <c r="B9" s="21" t="s">
        <v>211</v>
      </c>
      <c r="C9" s="488"/>
      <c r="D9" s="254"/>
      <c r="E9" s="24" t="s">
        <v>20</v>
      </c>
      <c r="F9" s="486">
        <f>E52</f>
        <v>6</v>
      </c>
      <c r="G9" s="540">
        <v>500</v>
      </c>
      <c r="H9" s="26">
        <f>H90/F84</f>
        <v>0</v>
      </c>
    </row>
    <row r="10" spans="2:9" ht="15.6">
      <c r="C10" s="541"/>
      <c r="D10" s="247"/>
      <c r="E10" s="247"/>
      <c r="F10" s="247"/>
      <c r="G10" s="248"/>
      <c r="H10" s="247"/>
      <c r="I10" s="247"/>
    </row>
    <row r="11" spans="2:9" ht="16.2">
      <c r="B11" s="542" t="s">
        <v>428</v>
      </c>
      <c r="C11" s="32"/>
      <c r="D11" s="32"/>
      <c r="E11" s="35"/>
      <c r="F11" s="32"/>
      <c r="G11" s="32"/>
      <c r="H11" s="32"/>
    </row>
    <row r="12" spans="2:9">
      <c r="B12" s="259" t="s">
        <v>429</v>
      </c>
      <c r="C12" s="12"/>
      <c r="D12" s="37"/>
      <c r="E12" s="13"/>
      <c r="F12" s="38"/>
      <c r="G12" s="13"/>
      <c r="H12" s="13"/>
    </row>
    <row r="13" spans="2:9">
      <c r="B13" s="39" t="s">
        <v>29</v>
      </c>
      <c r="C13" s="40" t="s">
        <v>30</v>
      </c>
      <c r="D13" s="41" t="s">
        <v>31</v>
      </c>
      <c r="E13" s="39" t="s">
        <v>32</v>
      </c>
      <c r="F13" s="42" t="s">
        <v>33</v>
      </c>
      <c r="G13" s="39" t="s">
        <v>34</v>
      </c>
      <c r="H13" s="39" t="s">
        <v>35</v>
      </c>
    </row>
    <row r="14" spans="2:9">
      <c r="B14" s="57" t="s">
        <v>90</v>
      </c>
      <c r="C14" s="120" t="s">
        <v>400</v>
      </c>
      <c r="D14" s="120" t="s">
        <v>401</v>
      </c>
      <c r="E14" s="80">
        <v>88</v>
      </c>
      <c r="F14" s="80" t="s">
        <v>402</v>
      </c>
      <c r="G14" s="80">
        <v>0</v>
      </c>
      <c r="H14" s="60">
        <f>G14*E14</f>
        <v>0</v>
      </c>
    </row>
    <row r="15" spans="2:9">
      <c r="B15" s="57" t="s">
        <v>109</v>
      </c>
      <c r="C15" s="120" t="s">
        <v>430</v>
      </c>
      <c r="D15" s="120" t="s">
        <v>250</v>
      </c>
      <c r="E15" s="57">
        <v>74</v>
      </c>
      <c r="F15" s="80" t="s">
        <v>402</v>
      </c>
      <c r="G15" s="80">
        <v>0</v>
      </c>
      <c r="H15" s="60">
        <f>G15*E15</f>
        <v>0</v>
      </c>
    </row>
    <row r="16" spans="2:9">
      <c r="B16" s="57" t="s">
        <v>113</v>
      </c>
      <c r="C16" s="120" t="s">
        <v>248</v>
      </c>
      <c r="D16" s="120" t="s">
        <v>111</v>
      </c>
      <c r="E16" s="57">
        <v>68</v>
      </c>
      <c r="F16" s="80" t="s">
        <v>402</v>
      </c>
      <c r="G16" s="80">
        <v>0</v>
      </c>
      <c r="H16" s="60">
        <f>G16*E16</f>
        <v>0</v>
      </c>
    </row>
    <row r="17" spans="2:9">
      <c r="B17" s="57" t="s">
        <v>431</v>
      </c>
      <c r="C17" s="120" t="s">
        <v>114</v>
      </c>
      <c r="D17" s="120" t="s">
        <v>115</v>
      </c>
      <c r="E17" s="86">
        <v>154</v>
      </c>
      <c r="F17" s="80" t="s">
        <v>402</v>
      </c>
      <c r="G17" s="80">
        <v>0</v>
      </c>
      <c r="H17" s="60">
        <f>G17*E17</f>
        <v>0</v>
      </c>
    </row>
    <row r="18" spans="2:9">
      <c r="B18" s="75" t="s">
        <v>39</v>
      </c>
      <c r="C18" s="76"/>
      <c r="D18" s="77"/>
      <c r="E18" s="76">
        <f>SUM(E14:E17)</f>
        <v>384</v>
      </c>
      <c r="F18" s="76"/>
      <c r="G18" s="123"/>
      <c r="H18" s="543">
        <f>SUM(H14:H17)</f>
        <v>0</v>
      </c>
    </row>
    <row r="19" spans="2:9">
      <c r="C19" s="544"/>
      <c r="D19" s="247"/>
      <c r="E19" s="247"/>
      <c r="F19" s="247"/>
      <c r="G19" s="248"/>
      <c r="H19" s="247"/>
      <c r="I19" s="247"/>
    </row>
    <row r="20" spans="2:9">
      <c r="B20" s="545" t="s">
        <v>407</v>
      </c>
      <c r="C20" s="546"/>
      <c r="D20" s="545"/>
      <c r="E20" s="545"/>
      <c r="F20" s="547"/>
      <c r="G20" s="548"/>
      <c r="H20" s="547"/>
    </row>
    <row r="21" spans="2:9">
      <c r="B21" s="55" t="s">
        <v>41</v>
      </c>
      <c r="C21" s="55" t="s">
        <v>42</v>
      </c>
      <c r="D21" s="56" t="s">
        <v>43</v>
      </c>
      <c r="E21" s="55" t="s">
        <v>15</v>
      </c>
      <c r="F21" s="55" t="s">
        <v>16</v>
      </c>
      <c r="G21" s="55" t="s">
        <v>44</v>
      </c>
      <c r="H21" s="55" t="s">
        <v>45</v>
      </c>
    </row>
    <row r="22" spans="2:9">
      <c r="B22" s="80">
        <v>1</v>
      </c>
      <c r="C22" s="287" t="s">
        <v>46</v>
      </c>
      <c r="D22" s="70" t="s">
        <v>95</v>
      </c>
      <c r="E22" s="80" t="s">
        <v>20</v>
      </c>
      <c r="F22" s="80">
        <f>E18</f>
        <v>384</v>
      </c>
      <c r="G22" s="80">
        <v>0</v>
      </c>
      <c r="H22" s="60">
        <f t="shared" ref="H22:H34" si="0">F22*G22</f>
        <v>0</v>
      </c>
    </row>
    <row r="23" spans="2:9">
      <c r="B23" s="57">
        <v>2</v>
      </c>
      <c r="C23" s="61" t="s">
        <v>120</v>
      </c>
      <c r="D23" s="59" t="s">
        <v>121</v>
      </c>
      <c r="E23" s="57" t="s">
        <v>64</v>
      </c>
      <c r="F23" s="68">
        <v>250</v>
      </c>
      <c r="G23" s="57">
        <v>0</v>
      </c>
      <c r="H23" s="60">
        <f t="shared" si="0"/>
        <v>0</v>
      </c>
    </row>
    <row r="24" spans="2:9">
      <c r="B24" s="57">
        <v>3</v>
      </c>
      <c r="C24" s="61" t="s">
        <v>122</v>
      </c>
      <c r="D24" s="59" t="s">
        <v>123</v>
      </c>
      <c r="E24" s="57" t="s">
        <v>64</v>
      </c>
      <c r="F24" s="68">
        <f>F23</f>
        <v>250</v>
      </c>
      <c r="G24" s="57">
        <v>0</v>
      </c>
      <c r="H24" s="60">
        <f t="shared" si="0"/>
        <v>0</v>
      </c>
    </row>
    <row r="25" spans="2:9">
      <c r="B25" s="80">
        <v>4</v>
      </c>
      <c r="C25" s="61" t="s">
        <v>46</v>
      </c>
      <c r="D25" s="59" t="s">
        <v>50</v>
      </c>
      <c r="E25" s="57" t="s">
        <v>64</v>
      </c>
      <c r="F25" s="62">
        <f>F23</f>
        <v>250</v>
      </c>
      <c r="G25" s="57">
        <v>0</v>
      </c>
      <c r="H25" s="60">
        <f t="shared" si="0"/>
        <v>0</v>
      </c>
    </row>
    <row r="26" spans="2:9">
      <c r="B26" s="80"/>
      <c r="C26" s="61" t="s">
        <v>252</v>
      </c>
      <c r="D26" s="59" t="s">
        <v>253</v>
      </c>
      <c r="E26" s="57" t="s">
        <v>64</v>
      </c>
      <c r="F26" s="62">
        <f>F34</f>
        <v>250</v>
      </c>
      <c r="G26" s="57">
        <v>0</v>
      </c>
      <c r="H26" s="60">
        <f t="shared" si="0"/>
        <v>0</v>
      </c>
    </row>
    <row r="27" spans="2:9">
      <c r="B27" s="57">
        <v>5</v>
      </c>
      <c r="C27" s="274" t="s">
        <v>46</v>
      </c>
      <c r="D27" s="142" t="s">
        <v>254</v>
      </c>
      <c r="E27" s="141" t="s">
        <v>255</v>
      </c>
      <c r="F27" s="288">
        <v>272</v>
      </c>
      <c r="G27" s="289">
        <v>0</v>
      </c>
      <c r="H27" s="60">
        <f t="shared" si="0"/>
        <v>0</v>
      </c>
    </row>
    <row r="28" spans="2:9">
      <c r="B28" s="57">
        <v>6</v>
      </c>
      <c r="C28" s="57" t="s">
        <v>96</v>
      </c>
      <c r="D28" s="59" t="s">
        <v>97</v>
      </c>
      <c r="E28" s="57" t="s">
        <v>20</v>
      </c>
      <c r="F28" s="67">
        <f>F22</f>
        <v>384</v>
      </c>
      <c r="G28" s="57">
        <v>0</v>
      </c>
      <c r="H28" s="60">
        <f t="shared" si="0"/>
        <v>0</v>
      </c>
    </row>
    <row r="29" spans="2:9">
      <c r="B29" s="80">
        <v>7</v>
      </c>
      <c r="C29" s="57" t="s">
        <v>98</v>
      </c>
      <c r="D29" s="59" t="s">
        <v>124</v>
      </c>
      <c r="E29" s="57" t="s">
        <v>20</v>
      </c>
      <c r="F29" s="35">
        <f>F28</f>
        <v>384</v>
      </c>
      <c r="G29" s="57">
        <v>0</v>
      </c>
      <c r="H29" s="60">
        <f t="shared" si="0"/>
        <v>0</v>
      </c>
    </row>
    <row r="30" spans="2:9">
      <c r="B30" s="57">
        <v>8</v>
      </c>
      <c r="C30" s="57" t="s">
        <v>46</v>
      </c>
      <c r="D30" s="59" t="s">
        <v>100</v>
      </c>
      <c r="E30" s="57" t="s">
        <v>20</v>
      </c>
      <c r="F30" s="67">
        <f>F29</f>
        <v>384</v>
      </c>
      <c r="G30" s="57">
        <v>0</v>
      </c>
      <c r="H30" s="60">
        <f t="shared" si="0"/>
        <v>0</v>
      </c>
    </row>
    <row r="31" spans="2:9">
      <c r="B31" s="57">
        <v>9</v>
      </c>
      <c r="C31" s="61" t="s">
        <v>125</v>
      </c>
      <c r="D31" s="44" t="s">
        <v>432</v>
      </c>
      <c r="E31" s="86" t="s">
        <v>64</v>
      </c>
      <c r="F31" s="549">
        <f>F23</f>
        <v>250</v>
      </c>
      <c r="G31" s="86">
        <v>0</v>
      </c>
      <c r="H31" s="60">
        <f t="shared" si="0"/>
        <v>0</v>
      </c>
    </row>
    <row r="32" spans="2:9">
      <c r="B32" s="80">
        <v>10</v>
      </c>
      <c r="C32" s="61" t="s">
        <v>65</v>
      </c>
      <c r="D32" s="72" t="s">
        <v>408</v>
      </c>
      <c r="E32" s="73" t="s">
        <v>67</v>
      </c>
      <c r="F32" s="498">
        <f>0.01*F24</f>
        <v>2.5</v>
      </c>
      <c r="G32" s="74">
        <v>0</v>
      </c>
      <c r="H32" s="60">
        <f t="shared" si="0"/>
        <v>0</v>
      </c>
    </row>
    <row r="33" spans="2:9">
      <c r="B33" s="57">
        <v>11</v>
      </c>
      <c r="C33" s="61" t="s">
        <v>68</v>
      </c>
      <c r="D33" s="59" t="s">
        <v>103</v>
      </c>
      <c r="E33" s="57" t="s">
        <v>70</v>
      </c>
      <c r="F33" s="67">
        <f>F31*0.01</f>
        <v>2.5</v>
      </c>
      <c r="G33" s="86">
        <v>0</v>
      </c>
      <c r="H33" s="60">
        <f t="shared" si="0"/>
        <v>0</v>
      </c>
    </row>
    <row r="34" spans="2:9">
      <c r="B34" s="57">
        <v>12</v>
      </c>
      <c r="C34" s="274" t="s">
        <v>46</v>
      </c>
      <c r="D34" s="72" t="s">
        <v>223</v>
      </c>
      <c r="E34" s="73" t="s">
        <v>64</v>
      </c>
      <c r="F34" s="288">
        <f>F23</f>
        <v>250</v>
      </c>
      <c r="G34" s="550">
        <v>0</v>
      </c>
      <c r="H34" s="60">
        <f t="shared" si="0"/>
        <v>0</v>
      </c>
      <c r="I34" s="534"/>
    </row>
    <row r="35" spans="2:9">
      <c r="B35" s="75" t="s">
        <v>39</v>
      </c>
      <c r="C35" s="77"/>
      <c r="D35" s="77"/>
      <c r="E35" s="76"/>
      <c r="F35" s="76"/>
      <c r="G35" s="76"/>
      <c r="H35" s="78">
        <f>SUM(H22:H34)</f>
        <v>0</v>
      </c>
    </row>
    <row r="36" spans="2:9">
      <c r="B36" s="551"/>
      <c r="C36" s="551"/>
      <c r="D36" s="551"/>
      <c r="E36" s="552"/>
      <c r="F36" s="552"/>
      <c r="G36" s="552"/>
      <c r="H36" s="553"/>
    </row>
    <row r="37" spans="2:9" ht="16.2">
      <c r="C37" s="54" t="s">
        <v>433</v>
      </c>
      <c r="D37" s="79"/>
      <c r="E37" s="79"/>
      <c r="F37" s="79"/>
      <c r="G37" s="79"/>
      <c r="H37" s="79"/>
    </row>
    <row r="38" spans="2:9">
      <c r="C38" s="55" t="s">
        <v>72</v>
      </c>
      <c r="D38" s="56" t="s">
        <v>73</v>
      </c>
      <c r="E38" s="55" t="s">
        <v>15</v>
      </c>
      <c r="F38" s="55" t="s">
        <v>16</v>
      </c>
      <c r="G38" s="55" t="s">
        <v>44</v>
      </c>
      <c r="H38" s="55" t="s">
        <v>45</v>
      </c>
    </row>
    <row r="39" spans="2:9">
      <c r="C39" s="80">
        <v>1</v>
      </c>
      <c r="D39" s="44" t="s">
        <v>106</v>
      </c>
      <c r="E39" s="61" t="s">
        <v>20</v>
      </c>
      <c r="F39" s="57">
        <f>E18*2</f>
        <v>768</v>
      </c>
      <c r="G39" s="57">
        <v>0</v>
      </c>
      <c r="H39" s="60">
        <f>F39*G39</f>
        <v>0</v>
      </c>
    </row>
    <row r="40" spans="2:9">
      <c r="C40" s="80">
        <v>2</v>
      </c>
      <c r="D40" s="72" t="s">
        <v>257</v>
      </c>
      <c r="E40" s="61" t="s">
        <v>255</v>
      </c>
      <c r="F40" s="62">
        <f>F27</f>
        <v>272</v>
      </c>
      <c r="G40" s="57">
        <v>0</v>
      </c>
      <c r="H40" s="60">
        <f>F40*G40</f>
        <v>0</v>
      </c>
    </row>
    <row r="41" spans="2:9">
      <c r="C41" s="80">
        <v>3</v>
      </c>
      <c r="D41" s="83" t="s">
        <v>128</v>
      </c>
      <c r="E41" s="84" t="s">
        <v>83</v>
      </c>
      <c r="F41" s="86">
        <f>F23*0.1</f>
        <v>25</v>
      </c>
      <c r="G41" s="86">
        <v>0</v>
      </c>
      <c r="H41" s="60">
        <f>F41*G41</f>
        <v>0</v>
      </c>
    </row>
    <row r="42" spans="2:9">
      <c r="C42" s="80">
        <v>4</v>
      </c>
      <c r="D42" s="83" t="s">
        <v>258</v>
      </c>
      <c r="E42" s="84" t="s">
        <v>64</v>
      </c>
      <c r="F42" s="86">
        <f>F26</f>
        <v>250</v>
      </c>
      <c r="G42" s="86">
        <v>0</v>
      </c>
      <c r="H42" s="60">
        <f>F42*G42</f>
        <v>0</v>
      </c>
    </row>
    <row r="43" spans="2:9">
      <c r="C43" s="80">
        <v>5</v>
      </c>
      <c r="D43" s="87" t="s">
        <v>84</v>
      </c>
      <c r="E43" s="84" t="s">
        <v>67</v>
      </c>
      <c r="F43" s="85">
        <f>F23*0.1</f>
        <v>25</v>
      </c>
      <c r="G43" s="86">
        <v>0</v>
      </c>
      <c r="H43" s="60">
        <f>F43*G43</f>
        <v>0</v>
      </c>
    </row>
    <row r="44" spans="2:9" ht="16.2">
      <c r="C44" s="75" t="s">
        <v>39</v>
      </c>
      <c r="D44" s="107"/>
      <c r="E44" s="108"/>
      <c r="F44" s="108" t="s">
        <v>86</v>
      </c>
      <c r="G44" s="108"/>
      <c r="H44" s="143">
        <f>SUM(H39:H43)</f>
        <v>0</v>
      </c>
    </row>
    <row r="45" spans="2:9">
      <c r="B45" s="551"/>
      <c r="C45" s="124"/>
      <c r="D45" s="124"/>
      <c r="E45" s="125"/>
      <c r="F45" s="125"/>
      <c r="G45" s="125"/>
      <c r="H45" s="127"/>
    </row>
    <row r="46" spans="2:9">
      <c r="B46" s="551"/>
      <c r="C46" s="89" t="s">
        <v>410</v>
      </c>
      <c r="D46" s="90"/>
      <c r="E46" s="91"/>
      <c r="F46" s="91"/>
      <c r="G46" s="91"/>
      <c r="H46" s="92">
        <f>H18+H35+H44</f>
        <v>0</v>
      </c>
      <c r="I46" s="554"/>
    </row>
    <row r="47" spans="2:9">
      <c r="C47" s="544"/>
      <c r="D47" s="247"/>
      <c r="E47" s="247"/>
      <c r="F47" s="247"/>
      <c r="G47" s="248"/>
      <c r="H47" s="247"/>
      <c r="I47" s="247"/>
    </row>
    <row r="48" spans="2:9" ht="16.2">
      <c r="B48" s="542" t="s">
        <v>434</v>
      </c>
      <c r="C48" s="32"/>
      <c r="D48" s="32"/>
      <c r="E48" s="35"/>
      <c r="F48" s="32"/>
      <c r="G48" s="32"/>
      <c r="H48" s="32"/>
    </row>
    <row r="49" spans="2:9">
      <c r="B49" s="259" t="s">
        <v>435</v>
      </c>
      <c r="C49" s="54"/>
      <c r="D49" s="259"/>
      <c r="E49" s="53"/>
      <c r="F49" s="268"/>
      <c r="G49" s="53"/>
      <c r="H49" s="53"/>
    </row>
    <row r="50" spans="2:9">
      <c r="B50" s="39" t="s">
        <v>29</v>
      </c>
      <c r="C50" s="40" t="s">
        <v>30</v>
      </c>
      <c r="D50" s="41" t="s">
        <v>31</v>
      </c>
      <c r="E50" s="39" t="s">
        <v>32</v>
      </c>
      <c r="F50" s="42" t="s">
        <v>33</v>
      </c>
      <c r="G50" s="39" t="s">
        <v>34</v>
      </c>
      <c r="H50" s="39" t="s">
        <v>35</v>
      </c>
    </row>
    <row r="51" spans="2:9" ht="63" customHeight="1">
      <c r="B51" s="57">
        <v>1</v>
      </c>
      <c r="C51" s="59" t="s">
        <v>436</v>
      </c>
      <c r="D51" s="491" t="s">
        <v>92</v>
      </c>
      <c r="E51" s="57">
        <v>6</v>
      </c>
      <c r="F51" s="555" t="s">
        <v>437</v>
      </c>
      <c r="G51" s="57">
        <v>0</v>
      </c>
      <c r="H51" s="60">
        <f>E51*G51</f>
        <v>0</v>
      </c>
    </row>
    <row r="52" spans="2:9">
      <c r="B52" s="75" t="s">
        <v>39</v>
      </c>
      <c r="C52" s="76"/>
      <c r="D52" s="77"/>
      <c r="E52" s="76">
        <f>SUM(E51:E51)</f>
        <v>6</v>
      </c>
      <c r="F52" s="76"/>
      <c r="G52" s="123"/>
      <c r="H52" s="543">
        <f>SUM(H51:H51)</f>
        <v>0</v>
      </c>
    </row>
    <row r="53" spans="2:9">
      <c r="B53" s="1"/>
      <c r="C53" s="124"/>
      <c r="D53" s="125"/>
      <c r="E53" s="124"/>
      <c r="F53" s="125"/>
      <c r="G53" s="125"/>
      <c r="H53" s="125"/>
      <c r="I53" s="126"/>
    </row>
    <row r="54" spans="2:9">
      <c r="B54" s="259" t="s">
        <v>438</v>
      </c>
      <c r="C54" s="54"/>
      <c r="D54" s="259"/>
      <c r="E54" s="259"/>
      <c r="F54" s="53"/>
      <c r="G54" s="268"/>
      <c r="H54" s="53"/>
      <c r="I54" s="1"/>
    </row>
    <row r="55" spans="2:9">
      <c r="B55" s="55" t="s">
        <v>41</v>
      </c>
      <c r="C55" s="55" t="s">
        <v>42</v>
      </c>
      <c r="D55" s="56" t="s">
        <v>43</v>
      </c>
      <c r="E55" s="55" t="s">
        <v>15</v>
      </c>
      <c r="F55" s="55" t="s">
        <v>16</v>
      </c>
      <c r="G55" s="55" t="s">
        <v>44</v>
      </c>
      <c r="H55" s="55" t="s">
        <v>45</v>
      </c>
      <c r="I55" s="1"/>
    </row>
    <row r="56" spans="2:9">
      <c r="B56" s="57">
        <v>1</v>
      </c>
      <c r="C56" s="58" t="s">
        <v>46</v>
      </c>
      <c r="D56" s="59" t="s">
        <v>47</v>
      </c>
      <c r="E56" s="57" t="s">
        <v>20</v>
      </c>
      <c r="F56" s="57">
        <f>E52</f>
        <v>6</v>
      </c>
      <c r="G56" s="57">
        <v>0</v>
      </c>
      <c r="H56" s="60">
        <f t="shared" ref="H56:H66" si="1">F56*G56</f>
        <v>0</v>
      </c>
      <c r="I56" s="1"/>
    </row>
    <row r="57" spans="2:9">
      <c r="B57" s="57">
        <v>2</v>
      </c>
      <c r="C57" s="61" t="s">
        <v>48</v>
      </c>
      <c r="D57" s="59" t="s">
        <v>49</v>
      </c>
      <c r="E57" s="57" t="s">
        <v>20</v>
      </c>
      <c r="F57" s="62">
        <f>E52</f>
        <v>6</v>
      </c>
      <c r="G57" s="57">
        <v>0</v>
      </c>
      <c r="H57" s="60">
        <f t="shared" si="1"/>
        <v>0</v>
      </c>
      <c r="I57" s="1"/>
    </row>
    <row r="58" spans="2:9">
      <c r="B58" s="57">
        <v>3</v>
      </c>
      <c r="C58" s="63" t="s">
        <v>46</v>
      </c>
      <c r="D58" s="59" t="s">
        <v>50</v>
      </c>
      <c r="E58" s="57" t="s">
        <v>20</v>
      </c>
      <c r="F58" s="57">
        <f>E51</f>
        <v>6</v>
      </c>
      <c r="G58" s="57">
        <v>0</v>
      </c>
      <c r="H58" s="60">
        <f t="shared" si="1"/>
        <v>0</v>
      </c>
      <c r="I58" s="1"/>
    </row>
    <row r="59" spans="2:9">
      <c r="B59" s="57">
        <v>4</v>
      </c>
      <c r="C59" s="63" t="s">
        <v>439</v>
      </c>
      <c r="D59" s="59" t="s">
        <v>440</v>
      </c>
      <c r="E59" s="57" t="s">
        <v>20</v>
      </c>
      <c r="F59" s="62">
        <f>F57</f>
        <v>6</v>
      </c>
      <c r="G59" s="57">
        <v>0</v>
      </c>
      <c r="H59" s="60">
        <f t="shared" si="1"/>
        <v>0</v>
      </c>
      <c r="I59" s="1"/>
    </row>
    <row r="60" spans="2:9">
      <c r="B60" s="57">
        <v>5</v>
      </c>
      <c r="C60" s="63" t="s">
        <v>56</v>
      </c>
      <c r="D60" s="70" t="s">
        <v>57</v>
      </c>
      <c r="E60" s="46" t="s">
        <v>20</v>
      </c>
      <c r="F60" s="62">
        <f>E52</f>
        <v>6</v>
      </c>
      <c r="G60" s="57">
        <v>0</v>
      </c>
      <c r="H60" s="60">
        <f t="shared" si="1"/>
        <v>0</v>
      </c>
      <c r="I60" s="1"/>
    </row>
    <row r="61" spans="2:9">
      <c r="B61" s="57">
        <v>6</v>
      </c>
      <c r="C61" s="63" t="s">
        <v>46</v>
      </c>
      <c r="D61" s="59" t="s">
        <v>53</v>
      </c>
      <c r="E61" s="57" t="s">
        <v>20</v>
      </c>
      <c r="F61" s="62">
        <f>F57</f>
        <v>6</v>
      </c>
      <c r="G61" s="57">
        <v>0</v>
      </c>
      <c r="H61" s="60">
        <f t="shared" si="1"/>
        <v>0</v>
      </c>
      <c r="I61" s="1"/>
    </row>
    <row r="62" spans="2:9">
      <c r="B62" s="57">
        <v>7</v>
      </c>
      <c r="C62" s="63" t="s">
        <v>235</v>
      </c>
      <c r="D62" s="59" t="s">
        <v>441</v>
      </c>
      <c r="E62" s="57" t="s">
        <v>20</v>
      </c>
      <c r="F62" s="62">
        <f>F61</f>
        <v>6</v>
      </c>
      <c r="G62" s="57">
        <v>0</v>
      </c>
      <c r="H62" s="60">
        <f t="shared" si="1"/>
        <v>0</v>
      </c>
      <c r="I62" s="1"/>
    </row>
    <row r="63" spans="2:9">
      <c r="B63" s="57">
        <v>8</v>
      </c>
      <c r="C63" s="63" t="s">
        <v>59</v>
      </c>
      <c r="D63" s="59" t="s">
        <v>60</v>
      </c>
      <c r="E63" s="57" t="s">
        <v>20</v>
      </c>
      <c r="F63" s="62">
        <f>F57</f>
        <v>6</v>
      </c>
      <c r="G63" s="57">
        <v>0</v>
      </c>
      <c r="H63" s="60">
        <f t="shared" si="1"/>
        <v>0</v>
      </c>
      <c r="I63" s="1"/>
    </row>
    <row r="64" spans="2:9">
      <c r="B64" s="57">
        <v>9</v>
      </c>
      <c r="C64" s="61" t="s">
        <v>46</v>
      </c>
      <c r="D64" s="59" t="s">
        <v>61</v>
      </c>
      <c r="E64" s="57" t="s">
        <v>20</v>
      </c>
      <c r="F64" s="62">
        <f>E52</f>
        <v>6</v>
      </c>
      <c r="G64" s="57">
        <v>0</v>
      </c>
      <c r="H64" s="60">
        <f t="shared" si="1"/>
        <v>0</v>
      </c>
      <c r="I64" s="1"/>
    </row>
    <row r="65" spans="2:9">
      <c r="B65" s="57">
        <v>10</v>
      </c>
      <c r="C65" s="61" t="s">
        <v>65</v>
      </c>
      <c r="D65" s="72" t="s">
        <v>442</v>
      </c>
      <c r="E65" s="73" t="s">
        <v>67</v>
      </c>
      <c r="F65" s="73">
        <f>0.06*F61</f>
        <v>0.36</v>
      </c>
      <c r="G65" s="74">
        <v>0</v>
      </c>
      <c r="H65" s="60">
        <f t="shared" si="1"/>
        <v>0</v>
      </c>
      <c r="I65" s="1"/>
    </row>
    <row r="66" spans="2:9">
      <c r="B66" s="57">
        <v>11</v>
      </c>
      <c r="C66" s="61" t="s">
        <v>68</v>
      </c>
      <c r="D66" s="59" t="s">
        <v>69</v>
      </c>
      <c r="E66" s="57" t="s">
        <v>70</v>
      </c>
      <c r="F66" s="57">
        <f>F57*0.15</f>
        <v>0.89999999999999991</v>
      </c>
      <c r="G66" s="57">
        <v>0</v>
      </c>
      <c r="H66" s="60">
        <f t="shared" si="1"/>
        <v>0</v>
      </c>
      <c r="I66" s="1"/>
    </row>
    <row r="67" spans="2:9">
      <c r="B67" s="75" t="s">
        <v>39</v>
      </c>
      <c r="C67" s="76"/>
      <c r="D67" s="77"/>
      <c r="E67" s="76"/>
      <c r="F67" s="76"/>
      <c r="G67" s="76"/>
      <c r="H67" s="78">
        <f>SUM(H56:H66)</f>
        <v>0</v>
      </c>
      <c r="I67" s="1"/>
    </row>
    <row r="68" spans="2:9">
      <c r="B68" s="124"/>
      <c r="C68" s="125"/>
      <c r="D68" s="124"/>
      <c r="E68" s="125"/>
      <c r="F68" s="125"/>
      <c r="G68" s="125"/>
      <c r="H68" s="127"/>
      <c r="I68" s="1"/>
    </row>
    <row r="69" spans="2:9" ht="16.2">
      <c r="B69" s="1"/>
      <c r="C69" s="54" t="s">
        <v>443</v>
      </c>
      <c r="D69" s="79"/>
      <c r="E69" s="79"/>
      <c r="F69" s="79"/>
      <c r="G69" s="79"/>
      <c r="H69" s="79"/>
      <c r="I69" s="1"/>
    </row>
    <row r="70" spans="2:9">
      <c r="B70" s="1"/>
      <c r="C70" s="55" t="s">
        <v>72</v>
      </c>
      <c r="D70" s="56" t="s">
        <v>73</v>
      </c>
      <c r="E70" s="55" t="s">
        <v>15</v>
      </c>
      <c r="F70" s="55" t="s">
        <v>16</v>
      </c>
      <c r="G70" s="55" t="s">
        <v>44</v>
      </c>
      <c r="H70" s="55" t="s">
        <v>45</v>
      </c>
      <c r="I70" s="1"/>
    </row>
    <row r="71" spans="2:9">
      <c r="B71" s="1"/>
      <c r="C71" s="80">
        <v>1</v>
      </c>
      <c r="D71" s="44" t="s">
        <v>74</v>
      </c>
      <c r="E71" s="131" t="s">
        <v>20</v>
      </c>
      <c r="F71" s="45">
        <f>E52*3</f>
        <v>18</v>
      </c>
      <c r="G71" s="45">
        <v>0</v>
      </c>
      <c r="H71" s="60">
        <f t="shared" ref="H71:H76" si="2">F71*G71</f>
        <v>0</v>
      </c>
      <c r="I71" s="1"/>
    </row>
    <row r="72" spans="2:9">
      <c r="B72" s="1"/>
      <c r="C72" s="80">
        <v>2</v>
      </c>
      <c r="D72" s="59" t="s">
        <v>444</v>
      </c>
      <c r="E72" s="61" t="s">
        <v>20</v>
      </c>
      <c r="F72" s="57">
        <f>E52</f>
        <v>6</v>
      </c>
      <c r="G72" s="57">
        <v>0</v>
      </c>
      <c r="H72" s="60">
        <f t="shared" si="2"/>
        <v>0</v>
      </c>
      <c r="I72" s="1"/>
    </row>
    <row r="73" spans="2:9">
      <c r="B73" s="1"/>
      <c r="C73" s="80">
        <v>3</v>
      </c>
      <c r="D73" s="81" t="s">
        <v>445</v>
      </c>
      <c r="E73" s="61" t="s">
        <v>20</v>
      </c>
      <c r="F73" s="57">
        <f>E52</f>
        <v>6</v>
      </c>
      <c r="G73" s="57">
        <v>0</v>
      </c>
      <c r="H73" s="60">
        <f t="shared" si="2"/>
        <v>0</v>
      </c>
      <c r="I73" s="1"/>
    </row>
    <row r="74" spans="2:9">
      <c r="B74" s="1"/>
      <c r="C74" s="80">
        <v>4</v>
      </c>
      <c r="D74" s="83" t="s">
        <v>81</v>
      </c>
      <c r="E74" s="84" t="s">
        <v>20</v>
      </c>
      <c r="F74" s="86">
        <f>E52</f>
        <v>6</v>
      </c>
      <c r="G74" s="86">
        <v>0</v>
      </c>
      <c r="H74" s="60">
        <f t="shared" si="2"/>
        <v>0</v>
      </c>
      <c r="I74" s="1"/>
    </row>
    <row r="75" spans="2:9">
      <c r="B75" s="1"/>
      <c r="C75" s="80">
        <v>5</v>
      </c>
      <c r="D75" s="83" t="s">
        <v>82</v>
      </c>
      <c r="E75" s="84" t="s">
        <v>83</v>
      </c>
      <c r="F75" s="86">
        <f>E52/2</f>
        <v>3</v>
      </c>
      <c r="G75" s="86">
        <v>0</v>
      </c>
      <c r="H75" s="60">
        <f t="shared" si="2"/>
        <v>0</v>
      </c>
      <c r="I75" s="1"/>
    </row>
    <row r="76" spans="2:9">
      <c r="B76" s="1"/>
      <c r="C76" s="80">
        <v>6</v>
      </c>
      <c r="D76" s="83" t="s">
        <v>77</v>
      </c>
      <c r="E76" s="84" t="s">
        <v>78</v>
      </c>
      <c r="F76" s="85">
        <f>E52</f>
        <v>6</v>
      </c>
      <c r="G76" s="86">
        <v>0</v>
      </c>
      <c r="H76" s="60">
        <f t="shared" si="2"/>
        <v>0</v>
      </c>
      <c r="I76" s="1"/>
    </row>
    <row r="77" spans="2:9" ht="16.2">
      <c r="B77" s="1"/>
      <c r="C77" s="75" t="s">
        <v>39</v>
      </c>
      <c r="D77" s="107"/>
      <c r="E77" s="108"/>
      <c r="F77" s="108" t="s">
        <v>86</v>
      </c>
      <c r="G77" s="108"/>
      <c r="H77" s="143">
        <f>SUM(H71:H76)</f>
        <v>0</v>
      </c>
      <c r="I77" s="1"/>
    </row>
    <row r="78" spans="2:9">
      <c r="B78" s="1"/>
      <c r="C78" s="277"/>
      <c r="D78" s="278"/>
      <c r="E78" s="277"/>
      <c r="F78" s="278"/>
      <c r="G78" s="278"/>
      <c r="H78" s="278"/>
      <c r="I78" s="556"/>
    </row>
    <row r="79" spans="2:9">
      <c r="B79" s="124"/>
      <c r="C79" s="89" t="s">
        <v>87</v>
      </c>
      <c r="D79" s="90"/>
      <c r="E79" s="91"/>
      <c r="F79" s="91"/>
      <c r="G79" s="91"/>
      <c r="H79" s="92">
        <f>H52+H67+H77</f>
        <v>0</v>
      </c>
      <c r="I79" s="1"/>
    </row>
    <row r="80" spans="2:9">
      <c r="B80" s="1"/>
      <c r="C80" s="1"/>
      <c r="D80" s="1"/>
      <c r="E80" s="1"/>
      <c r="F80" s="1"/>
      <c r="G80" s="1"/>
      <c r="H80" s="1"/>
      <c r="I80" s="1"/>
    </row>
    <row r="81" spans="2:9">
      <c r="B81" s="132" t="s">
        <v>173</v>
      </c>
      <c r="C81" s="144"/>
      <c r="D81" s="132"/>
      <c r="E81" s="509"/>
      <c r="F81" s="509"/>
      <c r="G81" s="509"/>
      <c r="H81" s="132"/>
      <c r="I81" s="1"/>
    </row>
    <row r="82" spans="2:9" ht="27" customHeight="1">
      <c r="B82" s="502" t="s">
        <v>157</v>
      </c>
      <c r="C82" s="503"/>
      <c r="D82" s="503"/>
      <c r="E82" s="503"/>
      <c r="F82" s="503"/>
      <c r="G82" s="503"/>
      <c r="H82" s="504"/>
      <c r="I82" s="1"/>
    </row>
    <row r="83" spans="2:9">
      <c r="B83" s="138" t="s">
        <v>41</v>
      </c>
      <c r="C83" s="138" t="s">
        <v>42</v>
      </c>
      <c r="D83" s="187" t="s">
        <v>43</v>
      </c>
      <c r="E83" s="188" t="s">
        <v>15</v>
      </c>
      <c r="F83" s="188" t="s">
        <v>16</v>
      </c>
      <c r="G83" s="188" t="s">
        <v>44</v>
      </c>
      <c r="H83" s="188" t="s">
        <v>45</v>
      </c>
      <c r="I83" s="1"/>
    </row>
    <row r="84" spans="2:9">
      <c r="B84" s="80">
        <v>1</v>
      </c>
      <c r="C84" s="189" t="s">
        <v>46</v>
      </c>
      <c r="D84" s="151" t="s">
        <v>175</v>
      </c>
      <c r="E84" s="152" t="s">
        <v>20</v>
      </c>
      <c r="F84" s="190">
        <f>E52</f>
        <v>6</v>
      </c>
      <c r="G84" s="150">
        <v>0</v>
      </c>
      <c r="H84" s="60">
        <f t="shared" ref="H84:H89" si="3">F84*G84</f>
        <v>0</v>
      </c>
      <c r="I84" s="1"/>
    </row>
    <row r="85" spans="2:9">
      <c r="B85" s="80">
        <v>2</v>
      </c>
      <c r="C85" s="191" t="s">
        <v>46</v>
      </c>
      <c r="D85" s="151" t="s">
        <v>176</v>
      </c>
      <c r="E85" s="152" t="s">
        <v>20</v>
      </c>
      <c r="F85" s="190">
        <f>F84</f>
        <v>6</v>
      </c>
      <c r="G85" s="150">
        <v>0</v>
      </c>
      <c r="H85" s="60">
        <f t="shared" si="3"/>
        <v>0</v>
      </c>
      <c r="I85" s="1"/>
    </row>
    <row r="86" spans="2:9">
      <c r="B86" s="80">
        <v>3</v>
      </c>
      <c r="C86" s="191" t="s">
        <v>46</v>
      </c>
      <c r="D86" s="151" t="s">
        <v>177</v>
      </c>
      <c r="E86" s="152" t="s">
        <v>20</v>
      </c>
      <c r="F86" s="190">
        <f>F84</f>
        <v>6</v>
      </c>
      <c r="G86" s="150">
        <v>0</v>
      </c>
      <c r="H86" s="60">
        <f t="shared" si="3"/>
        <v>0</v>
      </c>
      <c r="I86" s="1"/>
    </row>
    <row r="87" spans="2:9">
      <c r="B87" s="80">
        <v>4</v>
      </c>
      <c r="C87" s="191" t="s">
        <v>46</v>
      </c>
      <c r="D87" s="151" t="s">
        <v>178</v>
      </c>
      <c r="E87" s="152" t="s">
        <v>20</v>
      </c>
      <c r="F87" s="190">
        <f>F84</f>
        <v>6</v>
      </c>
      <c r="G87" s="150">
        <v>0</v>
      </c>
      <c r="H87" s="60">
        <f t="shared" si="3"/>
        <v>0</v>
      </c>
      <c r="I87" s="1"/>
    </row>
    <row r="88" spans="2:9">
      <c r="B88" s="80">
        <v>5</v>
      </c>
      <c r="C88" s="191" t="s">
        <v>46</v>
      </c>
      <c r="D88" s="151" t="s">
        <v>179</v>
      </c>
      <c r="E88" s="152" t="s">
        <v>20</v>
      </c>
      <c r="F88" s="190">
        <f>F84</f>
        <v>6</v>
      </c>
      <c r="G88" s="150">
        <v>0</v>
      </c>
      <c r="H88" s="60">
        <f t="shared" si="3"/>
        <v>0</v>
      </c>
      <c r="I88" s="1"/>
    </row>
    <row r="89" spans="2:9">
      <c r="B89" s="45">
        <v>6</v>
      </c>
      <c r="C89" s="193" t="s">
        <v>46</v>
      </c>
      <c r="D89" s="194" t="s">
        <v>180</v>
      </c>
      <c r="E89" s="195" t="s">
        <v>20</v>
      </c>
      <c r="F89" s="196">
        <f>F84</f>
        <v>6</v>
      </c>
      <c r="G89" s="192">
        <v>0</v>
      </c>
      <c r="H89" s="315">
        <f t="shared" si="3"/>
        <v>0</v>
      </c>
      <c r="I89" s="1"/>
    </row>
    <row r="90" spans="2:9">
      <c r="B90" s="94" t="s">
        <v>321</v>
      </c>
      <c r="C90" s="197"/>
      <c r="D90" s="197"/>
      <c r="E90" s="197"/>
      <c r="F90" s="197"/>
      <c r="G90" s="197"/>
      <c r="H90" s="99">
        <f>SUM(H84:H89)</f>
        <v>0</v>
      </c>
      <c r="I90" s="1"/>
    </row>
    <row r="91" spans="2:9">
      <c r="B91" s="100"/>
      <c r="C91" s="101"/>
      <c r="D91" s="101"/>
      <c r="E91" s="101"/>
      <c r="F91" s="101"/>
      <c r="G91" s="101"/>
      <c r="H91" s="204"/>
      <c r="I91" s="101"/>
    </row>
    <row r="92" spans="2:9">
      <c r="B92" s="132" t="s">
        <v>322</v>
      </c>
      <c r="C92" s="144"/>
      <c r="D92" s="132"/>
      <c r="E92" s="509"/>
      <c r="F92" s="509"/>
      <c r="G92" s="509"/>
      <c r="H92" s="132"/>
      <c r="I92" s="1"/>
    </row>
    <row r="93" spans="2:9" ht="27" customHeight="1">
      <c r="B93" s="138" t="s">
        <v>41</v>
      </c>
      <c r="C93" s="138" t="s">
        <v>42</v>
      </c>
      <c r="D93" s="187" t="s">
        <v>43</v>
      </c>
      <c r="E93" s="188" t="s">
        <v>15</v>
      </c>
      <c r="F93" s="188" t="s">
        <v>16</v>
      </c>
      <c r="G93" s="188" t="s">
        <v>44</v>
      </c>
      <c r="H93" s="188" t="s">
        <v>45</v>
      </c>
      <c r="I93" s="1"/>
    </row>
    <row r="94" spans="2:9">
      <c r="B94" s="80">
        <v>1</v>
      </c>
      <c r="C94" s="510" t="s">
        <v>46</v>
      </c>
      <c r="D94" s="198" t="s">
        <v>446</v>
      </c>
      <c r="E94" s="199" t="s">
        <v>20</v>
      </c>
      <c r="F94" s="200">
        <f>E18</f>
        <v>384</v>
      </c>
      <c r="G94" s="141">
        <v>0</v>
      </c>
      <c r="H94" s="60">
        <f>F94*G94</f>
        <v>0</v>
      </c>
      <c r="I94" s="1"/>
    </row>
    <row r="95" spans="2:9">
      <c r="B95" s="80">
        <v>2</v>
      </c>
      <c r="C95" s="191" t="s">
        <v>46</v>
      </c>
      <c r="D95" s="511" t="s">
        <v>178</v>
      </c>
      <c r="E95" s="199" t="s">
        <v>20</v>
      </c>
      <c r="F95" s="200">
        <f>E18</f>
        <v>384</v>
      </c>
      <c r="G95" s="141">
        <v>0</v>
      </c>
      <c r="H95" s="60">
        <f>F95*G95</f>
        <v>0</v>
      </c>
      <c r="I95" s="1"/>
    </row>
    <row r="96" spans="2:9">
      <c r="B96" s="80">
        <v>3</v>
      </c>
      <c r="C96" s="191" t="s">
        <v>46</v>
      </c>
      <c r="D96" s="198" t="s">
        <v>184</v>
      </c>
      <c r="E96" s="199" t="s">
        <v>64</v>
      </c>
      <c r="F96" s="190">
        <f>F23</f>
        <v>250</v>
      </c>
      <c r="G96" s="141">
        <v>0</v>
      </c>
      <c r="H96" s="60">
        <f>F96*G96</f>
        <v>0</v>
      </c>
      <c r="I96" s="1"/>
    </row>
    <row r="97" spans="2:9">
      <c r="B97" s="80">
        <v>4</v>
      </c>
      <c r="C97" s="557" t="s">
        <v>46</v>
      </c>
      <c r="D97" s="558" t="s">
        <v>180</v>
      </c>
      <c r="E97" s="559" t="s">
        <v>64</v>
      </c>
      <c r="F97" s="560">
        <f>F96</f>
        <v>250</v>
      </c>
      <c r="G97" s="561">
        <v>0</v>
      </c>
      <c r="H97" s="60">
        <f>F97*G97</f>
        <v>0</v>
      </c>
      <c r="I97" s="1"/>
    </row>
    <row r="98" spans="2:9">
      <c r="B98" s="94" t="s">
        <v>185</v>
      </c>
      <c r="C98" s="202"/>
      <c r="D98" s="197"/>
      <c r="E98" s="197"/>
      <c r="F98" s="197"/>
      <c r="G98" s="197"/>
      <c r="H98" s="99">
        <f>SUM(H94:H97)</f>
        <v>0</v>
      </c>
      <c r="I98" s="1"/>
    </row>
    <row r="99" spans="2:9">
      <c r="B99" s="101"/>
      <c r="C99" s="203"/>
      <c r="D99" s="101"/>
      <c r="E99" s="101"/>
      <c r="F99" s="101"/>
      <c r="G99" s="101"/>
      <c r="H99" s="204"/>
      <c r="I99" s="101"/>
    </row>
    <row r="100" spans="2:9">
      <c r="B100" s="101"/>
      <c r="C100" s="203"/>
      <c r="D100" s="101"/>
      <c r="E100" s="101"/>
      <c r="F100" s="101"/>
      <c r="G100" s="101"/>
      <c r="H100" s="204"/>
      <c r="I100" s="101"/>
    </row>
    <row r="101" spans="2:9" ht="16.2">
      <c r="B101" s="321" t="s">
        <v>186</v>
      </c>
      <c r="C101" s="322"/>
      <c r="D101" s="323"/>
      <c r="E101" s="323"/>
      <c r="F101" s="323"/>
      <c r="G101" s="323"/>
      <c r="H101" s="324">
        <f>H90+H98</f>
        <v>0</v>
      </c>
      <c r="I101" s="101"/>
    </row>
    <row r="102" spans="2:9" ht="16.2">
      <c r="B102" s="325" t="s">
        <v>187</v>
      </c>
      <c r="C102" s="326"/>
      <c r="D102" s="327"/>
      <c r="E102" s="327"/>
      <c r="F102" s="327"/>
      <c r="G102" s="327"/>
      <c r="H102" s="328">
        <f>H101*2</f>
        <v>0</v>
      </c>
      <c r="I102" s="101"/>
    </row>
    <row r="103" spans="2:9">
      <c r="B103" s="1"/>
      <c r="C103" s="12"/>
      <c r="D103" s="12"/>
      <c r="E103" s="12"/>
      <c r="F103" s="12"/>
      <c r="G103" s="12"/>
      <c r="H103" s="12"/>
      <c r="I103" s="1"/>
    </row>
    <row r="104" spans="2:9" ht="16.2">
      <c r="B104" s="1"/>
      <c r="C104" s="329" t="s">
        <v>447</v>
      </c>
      <c r="D104" s="12"/>
      <c r="E104" s="12"/>
      <c r="F104" s="12"/>
      <c r="G104" s="12"/>
      <c r="H104" s="12"/>
      <c r="I104" s="1"/>
    </row>
    <row r="105" spans="2:9">
      <c r="B105" s="1"/>
      <c r="C105" s="209" t="s">
        <v>189</v>
      </c>
      <c r="D105" s="210"/>
      <c r="E105" s="210"/>
      <c r="F105" s="210"/>
      <c r="G105" s="210"/>
      <c r="H105" s="211">
        <f>H18+H52</f>
        <v>0</v>
      </c>
      <c r="I105" s="1"/>
    </row>
    <row r="106" spans="2:9">
      <c r="B106" s="1"/>
      <c r="C106" s="209" t="s">
        <v>190</v>
      </c>
      <c r="D106" s="210"/>
      <c r="E106" s="210"/>
      <c r="F106" s="210"/>
      <c r="G106" s="210"/>
      <c r="H106" s="211">
        <f>H35+H67</f>
        <v>0</v>
      </c>
      <c r="I106" s="1"/>
    </row>
    <row r="107" spans="2:9">
      <c r="B107" s="1"/>
      <c r="C107" s="213" t="s">
        <v>201</v>
      </c>
      <c r="D107" s="214"/>
      <c r="E107" s="214"/>
      <c r="F107" s="214"/>
      <c r="G107" s="214"/>
      <c r="H107" s="215">
        <f>H102</f>
        <v>0</v>
      </c>
      <c r="I107" s="1"/>
    </row>
    <row r="108" spans="2:9">
      <c r="B108" s="1"/>
      <c r="C108" s="213" t="s">
        <v>192</v>
      </c>
      <c r="D108" s="214"/>
      <c r="E108" s="214"/>
      <c r="F108" s="214"/>
      <c r="G108" s="214"/>
      <c r="H108" s="215">
        <f>H44+H77</f>
        <v>0</v>
      </c>
      <c r="I108" s="1"/>
    </row>
    <row r="109" spans="2:9" ht="18">
      <c r="B109" s="1"/>
      <c r="C109" s="216" t="s">
        <v>193</v>
      </c>
      <c r="D109" s="217"/>
      <c r="E109" s="217"/>
      <c r="F109" s="217"/>
      <c r="G109" s="217"/>
      <c r="H109" s="562">
        <f>SUM(H105:H108)</f>
        <v>0</v>
      </c>
      <c r="I109" s="1"/>
    </row>
    <row r="110" spans="2:9" ht="18">
      <c r="C110" s="563" t="s">
        <v>194</v>
      </c>
      <c r="D110" s="564"/>
      <c r="E110" s="564"/>
      <c r="F110" s="564"/>
      <c r="G110" s="564"/>
      <c r="H110" s="562">
        <f>H109/100*21</f>
        <v>0</v>
      </c>
    </row>
    <row r="111" spans="2:9" ht="18.600000000000001">
      <c r="C111" s="221" t="s">
        <v>203</v>
      </c>
      <c r="D111" s="565"/>
      <c r="E111" s="565"/>
      <c r="F111" s="565"/>
      <c r="G111" s="565"/>
      <c r="H111" s="223">
        <f>H109+H110</f>
        <v>0</v>
      </c>
    </row>
    <row r="112" spans="2:9">
      <c r="H112" s="566"/>
    </row>
    <row r="119" spans="2:3">
      <c r="B119" s="567"/>
      <c r="C119" s="568"/>
    </row>
    <row r="120" spans="2:3">
      <c r="B120" s="567"/>
      <c r="C120" s="568"/>
    </row>
  </sheetData>
  <pageMargins left="0.70833333333333304" right="0.70833333333333304" top="0.78749999999999998" bottom="0.78749999999999998" header="0.51180555555555496" footer="0.51180555555555496"/>
  <pageSetup paperSize="9" scale="53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2" manualBreakCount="2">
    <brk id="47" max="16383" man="1"/>
    <brk id="8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3"/>
  <sheetViews>
    <sheetView view="pageBreakPreview" topLeftCell="A70" zoomScale="53" zoomScaleNormal="80" zoomScalePageLayoutView="53" workbookViewId="0">
      <selection activeCell="H87" sqref="H87"/>
    </sheetView>
  </sheetViews>
  <sheetFormatPr defaultRowHeight="14.4"/>
  <cols>
    <col min="1" max="2" width="8.6640625" customWidth="1"/>
    <col min="3" max="3" width="46" customWidth="1"/>
    <col min="4" max="4" width="91.6640625" customWidth="1"/>
    <col min="5" max="5" width="29.5546875" customWidth="1"/>
    <col min="6" max="6" width="22.33203125" customWidth="1"/>
    <col min="7" max="7" width="24.33203125" customWidth="1"/>
    <col min="8" max="8" width="22.88671875" customWidth="1"/>
    <col min="9" max="9" width="11.5546875" customWidth="1"/>
    <col min="10" max="13" width="8.6640625" customWidth="1"/>
    <col min="14" max="14" width="21.6640625" customWidth="1"/>
    <col min="15" max="1025" width="8.6640625" customWidth="1"/>
  </cols>
  <sheetData>
    <row r="1" spans="2:9" ht="18">
      <c r="B1" s="10" t="s">
        <v>0</v>
      </c>
      <c r="C1" s="246"/>
      <c r="D1" s="247"/>
      <c r="E1" s="247"/>
      <c r="F1" s="247"/>
      <c r="G1" s="248"/>
      <c r="H1" s="247"/>
      <c r="I1" s="247"/>
    </row>
    <row r="2" spans="2:9" ht="18.600000000000001">
      <c r="B2" s="11" t="s">
        <v>448</v>
      </c>
      <c r="C2" s="246"/>
      <c r="D2" s="247"/>
      <c r="E2" s="247"/>
      <c r="F2" s="247"/>
      <c r="G2" s="248"/>
      <c r="H2" s="247"/>
      <c r="I2" s="247"/>
    </row>
    <row r="3" spans="2:9" ht="17.399999999999999">
      <c r="B3" s="14" t="s">
        <v>13</v>
      </c>
      <c r="C3" s="246"/>
      <c r="D3" s="247"/>
      <c r="E3" s="247"/>
      <c r="F3" s="247"/>
      <c r="G3" s="248"/>
      <c r="H3" s="247"/>
      <c r="I3" s="247"/>
    </row>
    <row r="4" spans="2:9" ht="17.399999999999999">
      <c r="B4" s="15" t="s">
        <v>14</v>
      </c>
      <c r="C4" s="249"/>
      <c r="D4" s="247"/>
      <c r="E4" s="247"/>
      <c r="F4" s="247"/>
      <c r="G4" s="248"/>
      <c r="H4" s="247"/>
      <c r="I4" s="247"/>
    </row>
    <row r="5" spans="2:9" ht="27.6">
      <c r="B5" s="250"/>
      <c r="C5" s="251"/>
      <c r="D5" s="252"/>
      <c r="E5" s="20" t="s">
        <v>15</v>
      </c>
      <c r="F5" s="20" t="s">
        <v>16</v>
      </c>
      <c r="G5" s="20" t="s">
        <v>17</v>
      </c>
      <c r="H5" s="20" t="s">
        <v>18</v>
      </c>
    </row>
    <row r="6" spans="2:9" ht="16.2">
      <c r="B6" s="17" t="s">
        <v>449</v>
      </c>
      <c r="C6" s="253"/>
      <c r="D6" s="254"/>
      <c r="E6" s="24" t="s">
        <v>20</v>
      </c>
      <c r="F6" s="24">
        <f>E60</f>
        <v>494</v>
      </c>
      <c r="G6" s="539">
        <v>260</v>
      </c>
      <c r="H6" s="26">
        <f>H90/E60</f>
        <v>0</v>
      </c>
    </row>
    <row r="7" spans="2:9">
      <c r="B7" s="21" t="s">
        <v>208</v>
      </c>
      <c r="C7" s="244"/>
      <c r="D7" s="244"/>
      <c r="E7" s="569" t="s">
        <v>20</v>
      </c>
      <c r="F7" s="570">
        <f>E18</f>
        <v>15</v>
      </c>
      <c r="G7" s="539">
        <v>4600</v>
      </c>
      <c r="H7" s="26">
        <f>H49/E18</f>
        <v>0</v>
      </c>
    </row>
    <row r="8" spans="2:9" ht="16.2">
      <c r="B8" s="21" t="s">
        <v>26</v>
      </c>
      <c r="C8" s="22"/>
      <c r="D8" s="23"/>
      <c r="E8" s="24" t="s">
        <v>20</v>
      </c>
      <c r="F8" s="24">
        <f>F6</f>
        <v>494</v>
      </c>
      <c r="G8" s="539">
        <v>115</v>
      </c>
      <c r="H8" s="26">
        <f>H110/F8</f>
        <v>0</v>
      </c>
    </row>
    <row r="9" spans="2:9" ht="16.2">
      <c r="B9" s="21" t="s">
        <v>211</v>
      </c>
      <c r="C9" s="22"/>
      <c r="D9" s="23"/>
      <c r="E9" s="482" t="s">
        <v>20</v>
      </c>
      <c r="F9" s="27">
        <f>F96</f>
        <v>15</v>
      </c>
      <c r="G9" s="539">
        <v>500</v>
      </c>
      <c r="H9" s="26">
        <f>H102/E18</f>
        <v>0</v>
      </c>
    </row>
    <row r="10" spans="2:9" ht="16.2">
      <c r="B10" s="225"/>
      <c r="C10" s="571"/>
      <c r="D10" s="240"/>
      <c r="E10" s="240"/>
      <c r="F10" s="29"/>
      <c r="G10" s="29"/>
      <c r="H10" s="29"/>
      <c r="I10" s="572"/>
    </row>
    <row r="11" spans="2:9" ht="16.2">
      <c r="B11" s="542" t="s">
        <v>212</v>
      </c>
      <c r="C11" s="32"/>
      <c r="D11" s="32"/>
      <c r="E11" s="35"/>
      <c r="F11" s="32"/>
      <c r="G11" s="32"/>
      <c r="H11" s="64"/>
    </row>
    <row r="12" spans="2:9">
      <c r="B12" s="259" t="s">
        <v>435</v>
      </c>
      <c r="C12" s="12"/>
      <c r="D12" s="37"/>
      <c r="E12" s="13"/>
      <c r="F12" s="38"/>
      <c r="G12" s="13"/>
      <c r="H12" s="1"/>
    </row>
    <row r="13" spans="2:9">
      <c r="B13" s="39" t="s">
        <v>29</v>
      </c>
      <c r="C13" s="40" t="s">
        <v>30</v>
      </c>
      <c r="D13" s="41" t="s">
        <v>31</v>
      </c>
      <c r="E13" s="39" t="s">
        <v>32</v>
      </c>
      <c r="F13" s="42" t="s">
        <v>33</v>
      </c>
      <c r="G13" s="39" t="s">
        <v>34</v>
      </c>
      <c r="H13" s="55" t="s">
        <v>45</v>
      </c>
    </row>
    <row r="14" spans="2:9">
      <c r="B14" s="573">
        <v>1</v>
      </c>
      <c r="C14" s="133" t="s">
        <v>450</v>
      </c>
      <c r="D14" s="133" t="s">
        <v>451</v>
      </c>
      <c r="E14" s="80">
        <v>5</v>
      </c>
      <c r="F14" s="80" t="s">
        <v>216</v>
      </c>
      <c r="G14" s="574">
        <v>0</v>
      </c>
      <c r="H14" s="60">
        <f>E14*G14</f>
        <v>0</v>
      </c>
    </row>
    <row r="15" spans="2:9">
      <c r="B15" s="573">
        <v>2</v>
      </c>
      <c r="C15" s="134" t="s">
        <v>452</v>
      </c>
      <c r="D15" s="134" t="s">
        <v>453</v>
      </c>
      <c r="E15" s="57">
        <v>1</v>
      </c>
      <c r="F15" s="57" t="s">
        <v>216</v>
      </c>
      <c r="G15" s="574">
        <v>0</v>
      </c>
      <c r="H15" s="60">
        <f>E15*G15</f>
        <v>0</v>
      </c>
    </row>
    <row r="16" spans="2:9">
      <c r="B16" s="114" t="s">
        <v>454</v>
      </c>
      <c r="C16" s="575" t="s">
        <v>455</v>
      </c>
      <c r="D16" s="576" t="s">
        <v>456</v>
      </c>
      <c r="E16" s="119">
        <v>7</v>
      </c>
      <c r="F16" s="57" t="s">
        <v>216</v>
      </c>
      <c r="G16" s="574">
        <v>0</v>
      </c>
      <c r="H16" s="60">
        <f>E16*G16</f>
        <v>0</v>
      </c>
    </row>
    <row r="17" spans="2:9">
      <c r="B17" s="577" t="s">
        <v>457</v>
      </c>
      <c r="C17" s="492" t="s">
        <v>458</v>
      </c>
      <c r="D17" s="578" t="s">
        <v>456</v>
      </c>
      <c r="E17" s="577">
        <v>2</v>
      </c>
      <c r="F17" s="57" t="s">
        <v>216</v>
      </c>
      <c r="G17" s="574">
        <v>0</v>
      </c>
      <c r="H17" s="60">
        <f>E17*G17</f>
        <v>0</v>
      </c>
    </row>
    <row r="18" spans="2:9">
      <c r="B18" s="75" t="s">
        <v>39</v>
      </c>
      <c r="C18" s="76"/>
      <c r="D18" s="77"/>
      <c r="E18" s="76">
        <f>SUM(E14:E17)</f>
        <v>15</v>
      </c>
      <c r="F18" s="76"/>
      <c r="G18" s="282"/>
      <c r="H18" s="78">
        <f>SUM(H14:H17)</f>
        <v>0</v>
      </c>
    </row>
    <row r="19" spans="2:9">
      <c r="B19" s="1"/>
      <c r="C19" s="494"/>
      <c r="D19" s="12"/>
      <c r="E19" s="12"/>
      <c r="F19" s="12"/>
      <c r="G19" s="13"/>
      <c r="H19" s="12"/>
      <c r="I19" s="12"/>
    </row>
    <row r="20" spans="2:9">
      <c r="B20" s="259" t="s">
        <v>459</v>
      </c>
      <c r="C20" s="54"/>
      <c r="D20" s="259"/>
      <c r="E20" s="259"/>
      <c r="F20" s="53"/>
      <c r="G20" s="268"/>
      <c r="H20" s="53"/>
      <c r="I20" s="1"/>
    </row>
    <row r="21" spans="2:9">
      <c r="B21" s="55" t="s">
        <v>41</v>
      </c>
      <c r="C21" s="55" t="s">
        <v>42</v>
      </c>
      <c r="D21" s="56" t="s">
        <v>43</v>
      </c>
      <c r="E21" s="55" t="s">
        <v>15</v>
      </c>
      <c r="F21" s="55" t="s">
        <v>16</v>
      </c>
      <c r="G21" s="55" t="s">
        <v>44</v>
      </c>
      <c r="H21" s="55" t="s">
        <v>45</v>
      </c>
      <c r="I21" s="1"/>
    </row>
    <row r="22" spans="2:9">
      <c r="B22" s="57">
        <v>1</v>
      </c>
      <c r="C22" s="58" t="s">
        <v>46</v>
      </c>
      <c r="D22" s="59" t="s">
        <v>47</v>
      </c>
      <c r="E22" s="57" t="s">
        <v>20</v>
      </c>
      <c r="F22" s="57">
        <f>E18</f>
        <v>15</v>
      </c>
      <c r="G22" s="57">
        <v>0</v>
      </c>
      <c r="H22" s="60">
        <f t="shared" ref="H22:H33" si="0">F22*G22</f>
        <v>0</v>
      </c>
      <c r="I22" s="1"/>
    </row>
    <row r="23" spans="2:9">
      <c r="B23" s="57">
        <v>2</v>
      </c>
      <c r="C23" s="57" t="s">
        <v>220</v>
      </c>
      <c r="D23" s="59" t="s">
        <v>231</v>
      </c>
      <c r="E23" s="57" t="s">
        <v>20</v>
      </c>
      <c r="F23" s="57">
        <f>E18</f>
        <v>15</v>
      </c>
      <c r="G23" s="57">
        <v>0</v>
      </c>
      <c r="H23" s="60">
        <f t="shared" si="0"/>
        <v>0</v>
      </c>
      <c r="I23" s="258"/>
    </row>
    <row r="24" spans="2:9">
      <c r="B24" s="57">
        <v>3</v>
      </c>
      <c r="C24" s="63" t="s">
        <v>46</v>
      </c>
      <c r="D24" s="59" t="s">
        <v>50</v>
      </c>
      <c r="E24" s="57" t="s">
        <v>20</v>
      </c>
      <c r="F24" s="57">
        <f>E18</f>
        <v>15</v>
      </c>
      <c r="G24" s="57">
        <v>0</v>
      </c>
      <c r="H24" s="60">
        <f t="shared" si="0"/>
        <v>0</v>
      </c>
      <c r="I24" s="258"/>
    </row>
    <row r="25" spans="2:9">
      <c r="B25" s="57">
        <v>4</v>
      </c>
      <c r="C25" s="57" t="s">
        <v>51</v>
      </c>
      <c r="D25" s="59" t="s">
        <v>232</v>
      </c>
      <c r="E25" s="57" t="s">
        <v>20</v>
      </c>
      <c r="F25" s="57">
        <f>E18</f>
        <v>15</v>
      </c>
      <c r="G25" s="57">
        <v>0</v>
      </c>
      <c r="H25" s="60">
        <f t="shared" si="0"/>
        <v>0</v>
      </c>
      <c r="I25" s="258"/>
    </row>
    <row r="26" spans="2:9">
      <c r="B26" s="57">
        <v>5</v>
      </c>
      <c r="C26" s="63" t="s">
        <v>56</v>
      </c>
      <c r="D26" s="70" t="s">
        <v>57</v>
      </c>
      <c r="E26" s="46" t="s">
        <v>20</v>
      </c>
      <c r="F26" s="57">
        <f>F22</f>
        <v>15</v>
      </c>
      <c r="G26" s="57">
        <v>0</v>
      </c>
      <c r="H26" s="60">
        <f t="shared" si="0"/>
        <v>0</v>
      </c>
      <c r="I26" s="258"/>
    </row>
    <row r="27" spans="2:9">
      <c r="B27" s="57">
        <v>6</v>
      </c>
      <c r="C27" s="57" t="s">
        <v>59</v>
      </c>
      <c r="D27" s="59" t="s">
        <v>233</v>
      </c>
      <c r="E27" s="57" t="s">
        <v>20</v>
      </c>
      <c r="F27" s="57">
        <f>E18</f>
        <v>15</v>
      </c>
      <c r="G27" s="57">
        <v>0</v>
      </c>
      <c r="H27" s="60">
        <f t="shared" si="0"/>
        <v>0</v>
      </c>
      <c r="I27" s="258"/>
    </row>
    <row r="28" spans="2:9">
      <c r="B28" s="57">
        <v>7</v>
      </c>
      <c r="C28" s="57" t="s">
        <v>46</v>
      </c>
      <c r="D28" s="59" t="s">
        <v>234</v>
      </c>
      <c r="E28" s="57" t="s">
        <v>20</v>
      </c>
      <c r="F28" s="13">
        <f>E18</f>
        <v>15</v>
      </c>
      <c r="G28" s="57">
        <v>0</v>
      </c>
      <c r="H28" s="60">
        <f t="shared" si="0"/>
        <v>0</v>
      </c>
      <c r="I28" s="258"/>
    </row>
    <row r="29" spans="2:9">
      <c r="B29" s="57">
        <v>8</v>
      </c>
      <c r="C29" s="57" t="s">
        <v>235</v>
      </c>
      <c r="D29" s="59" t="s">
        <v>460</v>
      </c>
      <c r="E29" s="57" t="s">
        <v>20</v>
      </c>
      <c r="F29" s="57">
        <f>E18</f>
        <v>15</v>
      </c>
      <c r="G29" s="57">
        <v>0</v>
      </c>
      <c r="H29" s="60">
        <f t="shared" si="0"/>
        <v>0</v>
      </c>
      <c r="I29" s="258"/>
    </row>
    <row r="30" spans="2:9">
      <c r="B30" s="57">
        <v>9</v>
      </c>
      <c r="C30" s="61" t="s">
        <v>125</v>
      </c>
      <c r="D30" s="44" t="s">
        <v>101</v>
      </c>
      <c r="E30" s="86" t="s">
        <v>64</v>
      </c>
      <c r="F30" s="85">
        <f>E18</f>
        <v>15</v>
      </c>
      <c r="G30" s="86">
        <v>0</v>
      </c>
      <c r="H30" s="60">
        <f t="shared" si="0"/>
        <v>0</v>
      </c>
      <c r="I30" s="258"/>
    </row>
    <row r="31" spans="2:9">
      <c r="B31" s="57">
        <v>10</v>
      </c>
      <c r="C31" s="61" t="s">
        <v>46</v>
      </c>
      <c r="D31" s="59" t="s">
        <v>61</v>
      </c>
      <c r="E31" s="57" t="s">
        <v>20</v>
      </c>
      <c r="F31" s="62">
        <f>E18</f>
        <v>15</v>
      </c>
      <c r="G31" s="57">
        <v>0</v>
      </c>
      <c r="H31" s="60">
        <f t="shared" si="0"/>
        <v>0</v>
      </c>
      <c r="I31" s="258"/>
    </row>
    <row r="32" spans="2:9">
      <c r="B32" s="57">
        <v>11</v>
      </c>
      <c r="C32" s="61" t="s">
        <v>65</v>
      </c>
      <c r="D32" s="72" t="s">
        <v>461</v>
      </c>
      <c r="E32" s="73" t="s">
        <v>67</v>
      </c>
      <c r="F32" s="73">
        <f>F30*0.6</f>
        <v>9</v>
      </c>
      <c r="G32" s="74">
        <v>0</v>
      </c>
      <c r="H32" s="60">
        <f t="shared" si="0"/>
        <v>0</v>
      </c>
      <c r="I32" s="258"/>
    </row>
    <row r="33" spans="2:9">
      <c r="B33" s="57">
        <v>12</v>
      </c>
      <c r="C33" s="61" t="s">
        <v>68</v>
      </c>
      <c r="D33" s="59" t="s">
        <v>238</v>
      </c>
      <c r="E33" s="57" t="s">
        <v>70</v>
      </c>
      <c r="F33" s="57">
        <f>F22*0.15</f>
        <v>2.25</v>
      </c>
      <c r="G33" s="86">
        <v>0</v>
      </c>
      <c r="H33" s="60">
        <f t="shared" si="0"/>
        <v>0</v>
      </c>
      <c r="I33" s="579"/>
    </row>
    <row r="34" spans="2:9">
      <c r="B34" s="75" t="s">
        <v>39</v>
      </c>
      <c r="C34" s="77"/>
      <c r="D34" s="77"/>
      <c r="E34" s="76"/>
      <c r="F34" s="76"/>
      <c r="G34" s="76"/>
      <c r="H34" s="78">
        <f>SUM(H22:H33)</f>
        <v>0</v>
      </c>
      <c r="I34" s="258"/>
    </row>
    <row r="35" spans="2:9">
      <c r="B35" s="124"/>
      <c r="C35" s="124"/>
      <c r="D35" s="124"/>
      <c r="E35" s="125"/>
      <c r="F35" s="125"/>
      <c r="G35" s="125"/>
      <c r="H35" s="127"/>
      <c r="I35" s="1"/>
    </row>
    <row r="36" spans="2:9" ht="16.2">
      <c r="B36" s="1"/>
      <c r="C36" s="54" t="s">
        <v>462</v>
      </c>
      <c r="D36" s="79"/>
      <c r="E36" s="79"/>
      <c r="F36" s="79"/>
      <c r="G36" s="79"/>
      <c r="H36" s="79"/>
      <c r="I36" s="1"/>
    </row>
    <row r="37" spans="2:9">
      <c r="B37" s="1"/>
      <c r="C37" s="55" t="s">
        <v>72</v>
      </c>
      <c r="D37" s="56" t="s">
        <v>73</v>
      </c>
      <c r="E37" s="55" t="s">
        <v>15</v>
      </c>
      <c r="F37" s="55" t="s">
        <v>16</v>
      </c>
      <c r="G37" s="55" t="s">
        <v>44</v>
      </c>
      <c r="H37" s="55" t="s">
        <v>45</v>
      </c>
      <c r="I37" s="1"/>
    </row>
    <row r="38" spans="2:9">
      <c r="B38" s="1"/>
      <c r="C38" s="80">
        <v>1</v>
      </c>
      <c r="D38" s="44" t="s">
        <v>240</v>
      </c>
      <c r="E38" s="131" t="s">
        <v>20</v>
      </c>
      <c r="F38" s="45">
        <f>F22*3</f>
        <v>45</v>
      </c>
      <c r="G38" s="45">
        <v>0</v>
      </c>
      <c r="H38" s="60">
        <f t="shared" ref="H38:H46" si="1">F38*G38</f>
        <v>0</v>
      </c>
      <c r="I38" s="1"/>
    </row>
    <row r="39" spans="2:9">
      <c r="B39" s="1"/>
      <c r="C39" s="80">
        <v>2</v>
      </c>
      <c r="D39" s="87" t="s">
        <v>463</v>
      </c>
      <c r="E39" s="84" t="s">
        <v>20</v>
      </c>
      <c r="F39" s="86">
        <f>E18*3</f>
        <v>45</v>
      </c>
      <c r="G39" s="283">
        <v>0</v>
      </c>
      <c r="H39" s="60">
        <f t="shared" si="1"/>
        <v>0</v>
      </c>
      <c r="I39" s="1"/>
    </row>
    <row r="40" spans="2:9">
      <c r="B40" s="1"/>
      <c r="C40" s="80">
        <v>3</v>
      </c>
      <c r="D40" s="81" t="s">
        <v>76</v>
      </c>
      <c r="E40" s="57" t="s">
        <v>20</v>
      </c>
      <c r="F40" s="62">
        <f>F38</f>
        <v>45</v>
      </c>
      <c r="G40" s="57">
        <v>0</v>
      </c>
      <c r="H40" s="60">
        <f t="shared" si="1"/>
        <v>0</v>
      </c>
      <c r="I40" s="1"/>
    </row>
    <row r="41" spans="2:9">
      <c r="B41" s="1"/>
      <c r="C41" s="80">
        <v>4</v>
      </c>
      <c r="D41" s="87" t="s">
        <v>242</v>
      </c>
      <c r="E41" s="84" t="s">
        <v>78</v>
      </c>
      <c r="F41" s="86">
        <f>F23</f>
        <v>15</v>
      </c>
      <c r="G41" s="283">
        <v>0</v>
      </c>
      <c r="H41" s="60">
        <f t="shared" si="1"/>
        <v>0</v>
      </c>
      <c r="I41" s="1"/>
    </row>
    <row r="42" spans="2:9">
      <c r="B42" s="1"/>
      <c r="C42" s="80">
        <v>5</v>
      </c>
      <c r="D42" s="81" t="s">
        <v>79</v>
      </c>
      <c r="E42" s="61" t="s">
        <v>20</v>
      </c>
      <c r="F42" s="57">
        <f>E18</f>
        <v>15</v>
      </c>
      <c r="G42" s="57">
        <v>0</v>
      </c>
      <c r="H42" s="60">
        <f t="shared" si="1"/>
        <v>0</v>
      </c>
      <c r="I42" s="1"/>
    </row>
    <row r="43" spans="2:9">
      <c r="B43" s="1"/>
      <c r="C43" s="80">
        <v>6</v>
      </c>
      <c r="D43" s="83" t="s">
        <v>80</v>
      </c>
      <c r="E43" s="84" t="s">
        <v>20</v>
      </c>
      <c r="F43" s="57">
        <f>E18</f>
        <v>15</v>
      </c>
      <c r="G43" s="86">
        <v>0</v>
      </c>
      <c r="H43" s="60">
        <f t="shared" si="1"/>
        <v>0</v>
      </c>
      <c r="I43" s="1"/>
    </row>
    <row r="44" spans="2:9">
      <c r="B44" s="1"/>
      <c r="C44" s="80">
        <v>7</v>
      </c>
      <c r="D44" s="83" t="s">
        <v>81</v>
      </c>
      <c r="E44" s="84" t="s">
        <v>20</v>
      </c>
      <c r="F44" s="86">
        <f>E18</f>
        <v>15</v>
      </c>
      <c r="G44" s="86">
        <v>0</v>
      </c>
      <c r="H44" s="60">
        <f t="shared" si="1"/>
        <v>0</v>
      </c>
      <c r="I44" s="1"/>
    </row>
    <row r="45" spans="2:9">
      <c r="B45" s="1"/>
      <c r="C45" s="80">
        <v>8</v>
      </c>
      <c r="D45" s="83" t="s">
        <v>107</v>
      </c>
      <c r="E45" s="84" t="s">
        <v>83</v>
      </c>
      <c r="F45" s="86">
        <f>E18</f>
        <v>15</v>
      </c>
      <c r="G45" s="86">
        <v>0</v>
      </c>
      <c r="H45" s="60">
        <f t="shared" si="1"/>
        <v>0</v>
      </c>
      <c r="I45" s="1"/>
    </row>
    <row r="46" spans="2:9">
      <c r="B46" s="1"/>
      <c r="C46" s="80">
        <v>9</v>
      </c>
      <c r="D46" s="87" t="s">
        <v>84</v>
      </c>
      <c r="E46" s="84" t="s">
        <v>67</v>
      </c>
      <c r="F46" s="85">
        <f>F22*0.1</f>
        <v>1.5</v>
      </c>
      <c r="G46" s="86">
        <v>0</v>
      </c>
      <c r="H46" s="299">
        <f t="shared" si="1"/>
        <v>0</v>
      </c>
      <c r="I46" s="1"/>
    </row>
    <row r="47" spans="2:9" ht="16.2">
      <c r="B47" s="1"/>
      <c r="C47" s="75" t="s">
        <v>39</v>
      </c>
      <c r="D47" s="107"/>
      <c r="E47" s="108"/>
      <c r="F47" s="108" t="s">
        <v>86</v>
      </c>
      <c r="G47" s="108"/>
      <c r="H47" s="143">
        <f>SUM(H38:H46)</f>
        <v>0</v>
      </c>
      <c r="I47" s="1"/>
    </row>
    <row r="48" spans="2:9">
      <c r="B48" s="124"/>
      <c r="C48" s="124"/>
      <c r="D48" s="124"/>
      <c r="E48" s="125"/>
      <c r="F48" s="125"/>
      <c r="G48" s="125"/>
      <c r="H48" s="127"/>
      <c r="I48" s="1"/>
    </row>
    <row r="49" spans="2:9">
      <c r="B49" s="124"/>
      <c r="C49" s="89" t="s">
        <v>244</v>
      </c>
      <c r="D49" s="90"/>
      <c r="E49" s="91"/>
      <c r="F49" s="91"/>
      <c r="G49" s="91"/>
      <c r="H49" s="92">
        <f>H18+H34+H47</f>
        <v>0</v>
      </c>
      <c r="I49" s="1"/>
    </row>
    <row r="50" spans="2:9">
      <c r="C50" s="544"/>
      <c r="D50" s="247"/>
      <c r="E50" s="247"/>
      <c r="F50" s="247"/>
      <c r="G50" s="248"/>
      <c r="H50" s="247"/>
      <c r="I50" s="247"/>
    </row>
    <row r="51" spans="2:9" ht="16.2">
      <c r="B51" s="542" t="s">
        <v>464</v>
      </c>
      <c r="C51" s="32"/>
      <c r="D51" s="32"/>
      <c r="E51" s="35"/>
      <c r="F51" s="32"/>
      <c r="G51" s="32"/>
      <c r="H51" s="32"/>
    </row>
    <row r="52" spans="2:9">
      <c r="B52" s="259" t="s">
        <v>429</v>
      </c>
      <c r="C52" s="12"/>
      <c r="D52" s="37"/>
      <c r="E52" s="13"/>
      <c r="F52" s="38"/>
      <c r="G52" s="13"/>
      <c r="H52" s="13"/>
    </row>
    <row r="53" spans="2:9">
      <c r="B53" s="57" t="s">
        <v>29</v>
      </c>
      <c r="C53" s="59" t="s">
        <v>30</v>
      </c>
      <c r="D53" s="59" t="s">
        <v>31</v>
      </c>
      <c r="E53" s="39" t="s">
        <v>32</v>
      </c>
      <c r="F53" s="42" t="s">
        <v>33</v>
      </c>
      <c r="G53" s="39" t="s">
        <v>34</v>
      </c>
      <c r="H53" s="39" t="s">
        <v>35</v>
      </c>
    </row>
    <row r="54" spans="2:9">
      <c r="B54" s="80" t="s">
        <v>90</v>
      </c>
      <c r="C54" s="70" t="s">
        <v>465</v>
      </c>
      <c r="D54" s="70" t="s">
        <v>115</v>
      </c>
      <c r="E54" s="80">
        <v>64</v>
      </c>
      <c r="F54" s="80" t="s">
        <v>402</v>
      </c>
      <c r="G54" s="80">
        <v>0</v>
      </c>
      <c r="H54" s="60">
        <f t="shared" ref="H54:H59" si="2">G54*E54</f>
        <v>0</v>
      </c>
    </row>
    <row r="55" spans="2:9">
      <c r="B55" s="57" t="s">
        <v>109</v>
      </c>
      <c r="C55" s="59" t="s">
        <v>466</v>
      </c>
      <c r="D55" s="59" t="s">
        <v>92</v>
      </c>
      <c r="E55" s="57">
        <v>73</v>
      </c>
      <c r="F55" s="80" t="s">
        <v>402</v>
      </c>
      <c r="G55" s="80">
        <v>0</v>
      </c>
      <c r="H55" s="60">
        <f t="shared" si="2"/>
        <v>0</v>
      </c>
    </row>
    <row r="56" spans="2:9">
      <c r="B56" s="57" t="s">
        <v>113</v>
      </c>
      <c r="C56" s="59" t="s">
        <v>248</v>
      </c>
      <c r="D56" s="59" t="s">
        <v>111</v>
      </c>
      <c r="E56" s="57">
        <v>85</v>
      </c>
      <c r="F56" s="80" t="s">
        <v>402</v>
      </c>
      <c r="G56" s="80">
        <v>0</v>
      </c>
      <c r="H56" s="60">
        <f t="shared" si="2"/>
        <v>0</v>
      </c>
    </row>
    <row r="57" spans="2:9">
      <c r="B57" s="57" t="s">
        <v>431</v>
      </c>
      <c r="C57" s="59" t="s">
        <v>467</v>
      </c>
      <c r="D57" s="59" t="s">
        <v>468</v>
      </c>
      <c r="E57" s="57">
        <v>234</v>
      </c>
      <c r="F57" s="80" t="s">
        <v>402</v>
      </c>
      <c r="G57" s="80">
        <v>0</v>
      </c>
      <c r="H57" s="60">
        <f t="shared" si="2"/>
        <v>0</v>
      </c>
    </row>
    <row r="58" spans="2:9">
      <c r="B58" s="57" t="s">
        <v>469</v>
      </c>
      <c r="C58" s="59" t="s">
        <v>470</v>
      </c>
      <c r="D58" s="59" t="s">
        <v>471</v>
      </c>
      <c r="E58" s="57">
        <v>37</v>
      </c>
      <c r="F58" s="80" t="s">
        <v>402</v>
      </c>
      <c r="G58" s="80">
        <v>0</v>
      </c>
      <c r="H58" s="60">
        <f t="shared" si="2"/>
        <v>0</v>
      </c>
    </row>
    <row r="59" spans="2:9">
      <c r="B59" s="57" t="s">
        <v>472</v>
      </c>
      <c r="C59" s="59" t="s">
        <v>473</v>
      </c>
      <c r="D59" s="59" t="s">
        <v>474</v>
      </c>
      <c r="E59" s="86">
        <v>1</v>
      </c>
      <c r="F59" s="80" t="s">
        <v>402</v>
      </c>
      <c r="G59" s="86">
        <v>0</v>
      </c>
      <c r="H59" s="580">
        <f t="shared" si="2"/>
        <v>0</v>
      </c>
    </row>
    <row r="60" spans="2:9">
      <c r="B60" s="75" t="s">
        <v>39</v>
      </c>
      <c r="C60" s="76"/>
      <c r="D60" s="77"/>
      <c r="E60" s="76">
        <f>SUM(E54:E59)</f>
        <v>494</v>
      </c>
      <c r="F60" s="76"/>
      <c r="G60" s="123"/>
      <c r="H60" s="581">
        <f>SUM(H54:H59)</f>
        <v>0</v>
      </c>
    </row>
    <row r="61" spans="2:9">
      <c r="C61" s="544"/>
      <c r="D61" s="247"/>
      <c r="E61" s="247"/>
      <c r="F61" s="247"/>
      <c r="G61" s="248"/>
      <c r="H61" s="247"/>
      <c r="I61" s="247"/>
    </row>
    <row r="62" spans="2:9">
      <c r="B62" s="545" t="s">
        <v>407</v>
      </c>
      <c r="C62" s="546"/>
      <c r="D62" s="545"/>
      <c r="E62" s="545"/>
      <c r="F62" s="547"/>
      <c r="G62" s="548"/>
      <c r="H62" s="547"/>
    </row>
    <row r="63" spans="2:9">
      <c r="B63" s="55" t="s">
        <v>41</v>
      </c>
      <c r="C63" s="55" t="s">
        <v>42</v>
      </c>
      <c r="D63" s="56" t="s">
        <v>43</v>
      </c>
      <c r="E63" s="55" t="s">
        <v>15</v>
      </c>
      <c r="F63" s="55" t="s">
        <v>16</v>
      </c>
      <c r="G63" s="55" t="s">
        <v>44</v>
      </c>
      <c r="H63" s="55" t="s">
        <v>45</v>
      </c>
    </row>
    <row r="64" spans="2:9">
      <c r="B64" s="80">
        <v>1</v>
      </c>
      <c r="C64" s="287" t="s">
        <v>46</v>
      </c>
      <c r="D64" s="70" t="s">
        <v>95</v>
      </c>
      <c r="E64" s="80" t="s">
        <v>20</v>
      </c>
      <c r="F64" s="80">
        <f>E60</f>
        <v>494</v>
      </c>
      <c r="G64" s="80">
        <v>0</v>
      </c>
      <c r="H64" s="315">
        <f t="shared" ref="H64:H77" si="3">F64*G64</f>
        <v>0</v>
      </c>
    </row>
    <row r="65" spans="2:9">
      <c r="B65" s="57">
        <v>2</v>
      </c>
      <c r="C65" s="61" t="s">
        <v>120</v>
      </c>
      <c r="D65" s="59" t="s">
        <v>121</v>
      </c>
      <c r="E65" s="57" t="s">
        <v>64</v>
      </c>
      <c r="F65" s="62">
        <v>295</v>
      </c>
      <c r="G65" s="57">
        <v>0</v>
      </c>
      <c r="H65" s="60">
        <f t="shared" si="3"/>
        <v>0</v>
      </c>
    </row>
    <row r="66" spans="2:9">
      <c r="B66" s="80">
        <v>3</v>
      </c>
      <c r="C66" s="61" t="s">
        <v>122</v>
      </c>
      <c r="D66" s="59" t="s">
        <v>123</v>
      </c>
      <c r="E66" s="57" t="s">
        <v>64</v>
      </c>
      <c r="F66" s="62">
        <f>F65</f>
        <v>295</v>
      </c>
      <c r="G66" s="57">
        <v>0</v>
      </c>
      <c r="H66" s="60">
        <f t="shared" si="3"/>
        <v>0</v>
      </c>
    </row>
    <row r="67" spans="2:9">
      <c r="B67" s="57">
        <v>4</v>
      </c>
      <c r="C67" s="61" t="s">
        <v>46</v>
      </c>
      <c r="D67" s="59" t="s">
        <v>50</v>
      </c>
      <c r="E67" s="57" t="s">
        <v>64</v>
      </c>
      <c r="F67" s="62">
        <f>F65</f>
        <v>295</v>
      </c>
      <c r="G67" s="57">
        <v>0</v>
      </c>
      <c r="H67" s="60">
        <f t="shared" si="3"/>
        <v>0</v>
      </c>
    </row>
    <row r="68" spans="2:9">
      <c r="B68" s="80">
        <v>5</v>
      </c>
      <c r="C68" s="61" t="s">
        <v>252</v>
      </c>
      <c r="D68" s="59" t="s">
        <v>253</v>
      </c>
      <c r="E68" s="57" t="s">
        <v>64</v>
      </c>
      <c r="F68" s="68">
        <v>111</v>
      </c>
      <c r="G68" s="57">
        <v>0</v>
      </c>
      <c r="H68" s="60">
        <f t="shared" si="3"/>
        <v>0</v>
      </c>
    </row>
    <row r="69" spans="2:9">
      <c r="B69" s="57">
        <v>6</v>
      </c>
      <c r="C69" s="274" t="s">
        <v>46</v>
      </c>
      <c r="D69" s="146" t="s">
        <v>254</v>
      </c>
      <c r="E69" s="150" t="s">
        <v>255</v>
      </c>
      <c r="F69" s="288">
        <v>77</v>
      </c>
      <c r="G69" s="289">
        <v>0</v>
      </c>
      <c r="H69" s="60">
        <f t="shared" si="3"/>
        <v>0</v>
      </c>
    </row>
    <row r="70" spans="2:9">
      <c r="B70" s="80">
        <v>7</v>
      </c>
      <c r="C70" s="57" t="s">
        <v>96</v>
      </c>
      <c r="D70" s="59" t="s">
        <v>97</v>
      </c>
      <c r="E70" s="57" t="s">
        <v>20</v>
      </c>
      <c r="F70" s="57">
        <f>E60-F71</f>
        <v>457</v>
      </c>
      <c r="G70" s="57">
        <v>0</v>
      </c>
      <c r="H70" s="60">
        <f t="shared" si="3"/>
        <v>0</v>
      </c>
    </row>
    <row r="71" spans="2:9">
      <c r="B71" s="57">
        <v>8</v>
      </c>
      <c r="C71" s="57" t="s">
        <v>475</v>
      </c>
      <c r="D71" s="66" t="s">
        <v>476</v>
      </c>
      <c r="E71" s="67" t="s">
        <v>20</v>
      </c>
      <c r="F71" s="67">
        <f>E58</f>
        <v>37</v>
      </c>
      <c r="G71" s="67">
        <v>0</v>
      </c>
      <c r="H71" s="60">
        <f t="shared" si="3"/>
        <v>0</v>
      </c>
    </row>
    <row r="72" spans="2:9">
      <c r="B72" s="80">
        <v>9</v>
      </c>
      <c r="C72" s="57" t="s">
        <v>98</v>
      </c>
      <c r="D72" s="59" t="s">
        <v>124</v>
      </c>
      <c r="E72" s="57" t="s">
        <v>20</v>
      </c>
      <c r="F72" s="13">
        <f>F70</f>
        <v>457</v>
      </c>
      <c r="G72" s="57">
        <v>0</v>
      </c>
      <c r="H72" s="60">
        <f t="shared" si="3"/>
        <v>0</v>
      </c>
    </row>
    <row r="73" spans="2:9">
      <c r="B73" s="57">
        <v>10</v>
      </c>
      <c r="C73" s="57" t="s">
        <v>46</v>
      </c>
      <c r="D73" s="59" t="s">
        <v>100</v>
      </c>
      <c r="E73" s="57" t="s">
        <v>20</v>
      </c>
      <c r="F73" s="57">
        <f>F72</f>
        <v>457</v>
      </c>
      <c r="G73" s="57">
        <v>0</v>
      </c>
      <c r="H73" s="60">
        <f t="shared" si="3"/>
        <v>0</v>
      </c>
    </row>
    <row r="74" spans="2:9">
      <c r="B74" s="80">
        <v>11</v>
      </c>
      <c r="C74" s="61" t="s">
        <v>125</v>
      </c>
      <c r="D74" s="44" t="s">
        <v>432</v>
      </c>
      <c r="E74" s="86" t="s">
        <v>64</v>
      </c>
      <c r="F74" s="85">
        <f>F65</f>
        <v>295</v>
      </c>
      <c r="G74" s="86">
        <v>0</v>
      </c>
      <c r="H74" s="60">
        <f t="shared" si="3"/>
        <v>0</v>
      </c>
    </row>
    <row r="75" spans="2:9">
      <c r="B75" s="57">
        <v>12</v>
      </c>
      <c r="C75" s="61" t="s">
        <v>65</v>
      </c>
      <c r="D75" s="72" t="s">
        <v>408</v>
      </c>
      <c r="E75" s="73" t="s">
        <v>67</v>
      </c>
      <c r="F75" s="73">
        <f>0.01*F66</f>
        <v>2.95</v>
      </c>
      <c r="G75" s="74">
        <v>0</v>
      </c>
      <c r="H75" s="60">
        <f t="shared" si="3"/>
        <v>0</v>
      </c>
    </row>
    <row r="76" spans="2:9">
      <c r="B76" s="80">
        <v>13</v>
      </c>
      <c r="C76" s="61" t="s">
        <v>68</v>
      </c>
      <c r="D76" s="66" t="s">
        <v>103</v>
      </c>
      <c r="E76" s="67" t="s">
        <v>70</v>
      </c>
      <c r="F76" s="67">
        <f>F74*0.01</f>
        <v>2.95</v>
      </c>
      <c r="G76" s="86">
        <v>0</v>
      </c>
      <c r="H76" s="60">
        <f t="shared" si="3"/>
        <v>0</v>
      </c>
    </row>
    <row r="77" spans="2:9">
      <c r="B77" s="57">
        <v>14</v>
      </c>
      <c r="C77" s="274" t="s">
        <v>46</v>
      </c>
      <c r="D77" s="582" t="s">
        <v>223</v>
      </c>
      <c r="E77" s="498" t="s">
        <v>64</v>
      </c>
      <c r="F77" s="288">
        <f>F68</f>
        <v>111</v>
      </c>
      <c r="G77" s="275">
        <v>0</v>
      </c>
      <c r="H77" s="580">
        <f t="shared" si="3"/>
        <v>0</v>
      </c>
    </row>
    <row r="78" spans="2:9">
      <c r="B78" s="75" t="s">
        <v>39</v>
      </c>
      <c r="C78" s="77"/>
      <c r="D78" s="77"/>
      <c r="E78" s="76"/>
      <c r="F78" s="76"/>
      <c r="G78" s="76"/>
      <c r="H78" s="78">
        <f>SUM(H64:H77)</f>
        <v>0</v>
      </c>
    </row>
    <row r="79" spans="2:9">
      <c r="B79" s="551"/>
      <c r="C79" s="551"/>
      <c r="D79" s="551"/>
      <c r="E79" s="552"/>
      <c r="F79" s="552"/>
      <c r="G79" s="552"/>
      <c r="H79" s="553"/>
    </row>
    <row r="80" spans="2:9" ht="16.2">
      <c r="C80" s="54" t="s">
        <v>433</v>
      </c>
      <c r="D80" s="79"/>
      <c r="E80" s="79"/>
      <c r="F80" s="79"/>
      <c r="G80" s="79"/>
      <c r="H80" s="79"/>
      <c r="I80" s="247"/>
    </row>
    <row r="81" spans="2:14">
      <c r="C81" s="55" t="s">
        <v>72</v>
      </c>
      <c r="D81" s="56" t="s">
        <v>73</v>
      </c>
      <c r="E81" s="55" t="s">
        <v>15</v>
      </c>
      <c r="F81" s="55" t="s">
        <v>16</v>
      </c>
      <c r="G81" s="55" t="s">
        <v>44</v>
      </c>
      <c r="H81" s="55" t="s">
        <v>45</v>
      </c>
      <c r="I81" s="247"/>
      <c r="N81" s="554"/>
    </row>
    <row r="82" spans="2:14">
      <c r="C82" s="80">
        <v>1</v>
      </c>
      <c r="D82" s="44" t="s">
        <v>106</v>
      </c>
      <c r="E82" s="131" t="s">
        <v>20</v>
      </c>
      <c r="F82" s="45">
        <f>E60*2</f>
        <v>988</v>
      </c>
      <c r="G82" s="45">
        <v>0</v>
      </c>
      <c r="H82" s="315">
        <f t="shared" ref="H82:H87" si="4">F82*G82</f>
        <v>0</v>
      </c>
      <c r="I82" s="247"/>
    </row>
    <row r="83" spans="2:14">
      <c r="C83" s="80">
        <v>2</v>
      </c>
      <c r="D83" s="72" t="s">
        <v>257</v>
      </c>
      <c r="E83" s="290" t="s">
        <v>255</v>
      </c>
      <c r="F83" s="288">
        <f>F69</f>
        <v>77</v>
      </c>
      <c r="G83" s="73">
        <v>0</v>
      </c>
      <c r="H83" s="60">
        <f t="shared" si="4"/>
        <v>0</v>
      </c>
      <c r="I83" s="247"/>
    </row>
    <row r="84" spans="2:14">
      <c r="C84" s="80">
        <v>3</v>
      </c>
      <c r="D84" s="83" t="s">
        <v>128</v>
      </c>
      <c r="E84" s="84" t="s">
        <v>83</v>
      </c>
      <c r="F84" s="86">
        <f>F65*0.1</f>
        <v>29.5</v>
      </c>
      <c r="G84" s="86">
        <v>0</v>
      </c>
      <c r="H84" s="60">
        <f t="shared" si="4"/>
        <v>0</v>
      </c>
      <c r="I84" s="247"/>
    </row>
    <row r="85" spans="2:14">
      <c r="C85" s="80">
        <v>4</v>
      </c>
      <c r="D85" s="83" t="s">
        <v>258</v>
      </c>
      <c r="E85" s="84" t="s">
        <v>64</v>
      </c>
      <c r="F85" s="86">
        <f>F68</f>
        <v>111</v>
      </c>
      <c r="G85" s="86">
        <v>0</v>
      </c>
      <c r="H85" s="60">
        <f t="shared" si="4"/>
        <v>0</v>
      </c>
      <c r="I85" s="247"/>
    </row>
    <row r="86" spans="2:14">
      <c r="C86" s="80">
        <v>5</v>
      </c>
      <c r="D86" s="83" t="s">
        <v>477</v>
      </c>
      <c r="E86" s="84" t="s">
        <v>67</v>
      </c>
      <c r="F86" s="86">
        <f>F71*0.02</f>
        <v>0.74</v>
      </c>
      <c r="G86" s="86">
        <v>0</v>
      </c>
      <c r="H86" s="60">
        <f t="shared" si="4"/>
        <v>0</v>
      </c>
      <c r="I86" s="247"/>
    </row>
    <row r="87" spans="2:14">
      <c r="C87" s="80">
        <v>6</v>
      </c>
      <c r="D87" s="87" t="s">
        <v>84</v>
      </c>
      <c r="E87" s="84" t="s">
        <v>67</v>
      </c>
      <c r="F87" s="85">
        <f>F65*0.1</f>
        <v>29.5</v>
      </c>
      <c r="G87" s="86">
        <v>0</v>
      </c>
      <c r="H87" s="580">
        <f t="shared" si="4"/>
        <v>0</v>
      </c>
      <c r="I87" s="247"/>
    </row>
    <row r="88" spans="2:14" ht="16.2">
      <c r="C88" s="75" t="s">
        <v>39</v>
      </c>
      <c r="D88" s="107"/>
      <c r="E88" s="108"/>
      <c r="F88" s="108" t="s">
        <v>86</v>
      </c>
      <c r="G88" s="108"/>
      <c r="H88" s="143">
        <f>SUM(H82:H87)</f>
        <v>0</v>
      </c>
      <c r="I88" s="247"/>
    </row>
    <row r="89" spans="2:14">
      <c r="C89" s="124"/>
      <c r="D89" s="124"/>
      <c r="E89" s="125"/>
      <c r="F89" s="125"/>
      <c r="G89" s="125"/>
      <c r="H89" s="127"/>
      <c r="I89" s="247"/>
    </row>
    <row r="90" spans="2:14">
      <c r="C90" s="89" t="s">
        <v>410</v>
      </c>
      <c r="D90" s="90"/>
      <c r="E90" s="91"/>
      <c r="F90" s="91"/>
      <c r="G90" s="91"/>
      <c r="H90" s="92">
        <f>H60+H78+H88</f>
        <v>0</v>
      </c>
      <c r="I90" s="247"/>
    </row>
    <row r="91" spans="2:14">
      <c r="C91" s="124"/>
      <c r="D91" s="124"/>
      <c r="E91" s="125"/>
      <c r="F91" s="125"/>
      <c r="G91" s="125"/>
      <c r="H91" s="127"/>
      <c r="I91" s="247"/>
    </row>
    <row r="92" spans="2:14">
      <c r="B92" s="132" t="s">
        <v>173</v>
      </c>
      <c r="C92" s="144"/>
      <c r="D92" s="132"/>
      <c r="E92" s="509"/>
      <c r="F92" s="509"/>
      <c r="G92" s="509"/>
      <c r="H92" s="132"/>
      <c r="I92" s="1"/>
    </row>
    <row r="93" spans="2:14" ht="16.5" customHeight="1">
      <c r="B93" s="502" t="s">
        <v>157</v>
      </c>
      <c r="C93" s="503"/>
      <c r="D93" s="503"/>
      <c r="E93" s="503"/>
      <c r="F93" s="503"/>
      <c r="G93" s="503"/>
      <c r="H93" s="504"/>
      <c r="I93" s="1"/>
    </row>
    <row r="94" spans="2:14">
      <c r="B94" s="186" t="s">
        <v>174</v>
      </c>
      <c r="C94" s="142"/>
      <c r="D94" s="186"/>
      <c r="E94" s="142"/>
      <c r="F94" s="142"/>
      <c r="G94" s="142"/>
      <c r="H94" s="142"/>
      <c r="I94" s="1"/>
    </row>
    <row r="95" spans="2:14">
      <c r="B95" s="138" t="s">
        <v>41</v>
      </c>
      <c r="C95" s="138" t="s">
        <v>42</v>
      </c>
      <c r="D95" s="187" t="s">
        <v>43</v>
      </c>
      <c r="E95" s="188" t="s">
        <v>15</v>
      </c>
      <c r="F95" s="188" t="s">
        <v>16</v>
      </c>
      <c r="G95" s="188" t="s">
        <v>44</v>
      </c>
      <c r="H95" s="188" t="s">
        <v>45</v>
      </c>
      <c r="I95" s="1"/>
    </row>
    <row r="96" spans="2:14" ht="16.5" customHeight="1">
      <c r="B96" s="80">
        <v>1</v>
      </c>
      <c r="C96" s="189" t="s">
        <v>46</v>
      </c>
      <c r="D96" s="151" t="s">
        <v>175</v>
      </c>
      <c r="E96" s="152" t="s">
        <v>20</v>
      </c>
      <c r="F96" s="190">
        <f>E18</f>
        <v>15</v>
      </c>
      <c r="G96" s="150">
        <v>0</v>
      </c>
      <c r="H96" s="315">
        <f t="shared" ref="H96:H101" si="5">F96*G96</f>
        <v>0</v>
      </c>
      <c r="I96" s="1"/>
    </row>
    <row r="97" spans="2:9" ht="15.75" customHeight="1">
      <c r="B97" s="80">
        <v>2</v>
      </c>
      <c r="C97" s="191" t="s">
        <v>46</v>
      </c>
      <c r="D97" s="151" t="s">
        <v>176</v>
      </c>
      <c r="E97" s="152" t="s">
        <v>20</v>
      </c>
      <c r="F97" s="190">
        <f>F96</f>
        <v>15</v>
      </c>
      <c r="G97" s="150">
        <v>0</v>
      </c>
      <c r="H97" s="60">
        <f t="shared" si="5"/>
        <v>0</v>
      </c>
      <c r="I97" s="1"/>
    </row>
    <row r="98" spans="2:9" ht="17.25" customHeight="1">
      <c r="B98" s="80">
        <v>3</v>
      </c>
      <c r="C98" s="191" t="s">
        <v>46</v>
      </c>
      <c r="D98" s="151" t="s">
        <v>177</v>
      </c>
      <c r="E98" s="152" t="s">
        <v>20</v>
      </c>
      <c r="F98" s="190">
        <f>F96</f>
        <v>15</v>
      </c>
      <c r="G98" s="150">
        <v>0</v>
      </c>
      <c r="H98" s="60">
        <f t="shared" si="5"/>
        <v>0</v>
      </c>
      <c r="I98" s="1"/>
    </row>
    <row r="99" spans="2:9" ht="15" customHeight="1">
      <c r="B99" s="80">
        <v>4</v>
      </c>
      <c r="C99" s="191" t="s">
        <v>46</v>
      </c>
      <c r="D99" s="151" t="s">
        <v>178</v>
      </c>
      <c r="E99" s="152" t="s">
        <v>20</v>
      </c>
      <c r="F99" s="190">
        <f>F96</f>
        <v>15</v>
      </c>
      <c r="G99" s="150">
        <v>0</v>
      </c>
      <c r="H99" s="60">
        <f t="shared" si="5"/>
        <v>0</v>
      </c>
      <c r="I99" s="1"/>
    </row>
    <row r="100" spans="2:9" ht="15.75" customHeight="1">
      <c r="B100" s="80">
        <v>5</v>
      </c>
      <c r="C100" s="191" t="s">
        <v>46</v>
      </c>
      <c r="D100" s="151" t="s">
        <v>179</v>
      </c>
      <c r="E100" s="152" t="s">
        <v>20</v>
      </c>
      <c r="F100" s="190">
        <f>F96</f>
        <v>15</v>
      </c>
      <c r="G100" s="150">
        <v>0</v>
      </c>
      <c r="H100" s="60">
        <f t="shared" si="5"/>
        <v>0</v>
      </c>
      <c r="I100" s="1"/>
    </row>
    <row r="101" spans="2:9" ht="18" customHeight="1">
      <c r="B101" s="80">
        <v>6</v>
      </c>
      <c r="C101" s="193" t="s">
        <v>46</v>
      </c>
      <c r="D101" s="194" t="s">
        <v>180</v>
      </c>
      <c r="E101" s="195" t="s">
        <v>20</v>
      </c>
      <c r="F101" s="196">
        <f>F96</f>
        <v>15</v>
      </c>
      <c r="G101" s="192">
        <v>0</v>
      </c>
      <c r="H101" s="580">
        <f t="shared" si="5"/>
        <v>0</v>
      </c>
      <c r="I101" s="1"/>
    </row>
    <row r="102" spans="2:9">
      <c r="B102" s="94" t="s">
        <v>181</v>
      </c>
      <c r="C102" s="197"/>
      <c r="D102" s="197"/>
      <c r="E102" s="197"/>
      <c r="F102" s="197"/>
      <c r="G102" s="197"/>
      <c r="H102" s="99">
        <f>SUM(H96:H101)</f>
        <v>0</v>
      </c>
      <c r="I102" s="1"/>
    </row>
    <row r="103" spans="2:9">
      <c r="B103" s="513"/>
      <c r="C103" s="185"/>
      <c r="D103" s="185"/>
      <c r="E103" s="185"/>
      <c r="F103" s="185"/>
      <c r="G103" s="185"/>
      <c r="H103" s="515"/>
      <c r="I103" s="1"/>
    </row>
    <row r="104" spans="2:9">
      <c r="B104" s="132" t="s">
        <v>322</v>
      </c>
      <c r="C104" s="144"/>
      <c r="D104" s="132"/>
      <c r="E104" s="509"/>
      <c r="F104" s="509"/>
      <c r="G104" s="509"/>
      <c r="H104" s="132"/>
      <c r="I104" s="1"/>
    </row>
    <row r="105" spans="2:9">
      <c r="B105" s="138" t="s">
        <v>41</v>
      </c>
      <c r="C105" s="138" t="s">
        <v>42</v>
      </c>
      <c r="D105" s="187" t="s">
        <v>43</v>
      </c>
      <c r="E105" s="188" t="s">
        <v>15</v>
      </c>
      <c r="F105" s="188" t="s">
        <v>16</v>
      </c>
      <c r="G105" s="188" t="s">
        <v>44</v>
      </c>
      <c r="H105" s="188" t="s">
        <v>45</v>
      </c>
      <c r="I105" s="1"/>
    </row>
    <row r="106" spans="2:9">
      <c r="B106" s="80">
        <v>1</v>
      </c>
      <c r="C106" s="510" t="s">
        <v>46</v>
      </c>
      <c r="D106" s="198" t="s">
        <v>183</v>
      </c>
      <c r="E106" s="199" t="s">
        <v>20</v>
      </c>
      <c r="F106" s="200">
        <f>E60</f>
        <v>494</v>
      </c>
      <c r="G106" s="141">
        <v>0</v>
      </c>
      <c r="H106" s="315">
        <f>F106*G106</f>
        <v>0</v>
      </c>
      <c r="I106" s="1"/>
    </row>
    <row r="107" spans="2:9">
      <c r="B107" s="80">
        <v>2</v>
      </c>
      <c r="C107" s="191" t="s">
        <v>46</v>
      </c>
      <c r="D107" s="511" t="s">
        <v>178</v>
      </c>
      <c r="E107" s="199" t="s">
        <v>20</v>
      </c>
      <c r="F107" s="200">
        <f>F106</f>
        <v>494</v>
      </c>
      <c r="G107" s="141">
        <v>0</v>
      </c>
      <c r="H107" s="60">
        <f>F107*G107</f>
        <v>0</v>
      </c>
      <c r="I107" s="1"/>
    </row>
    <row r="108" spans="2:9">
      <c r="B108" s="80">
        <v>3</v>
      </c>
      <c r="C108" s="191" t="s">
        <v>46</v>
      </c>
      <c r="D108" s="198" t="s">
        <v>184</v>
      </c>
      <c r="E108" s="199" t="s">
        <v>64</v>
      </c>
      <c r="F108" s="200">
        <f>F65</f>
        <v>295</v>
      </c>
      <c r="G108" s="141">
        <v>0</v>
      </c>
      <c r="H108" s="60">
        <f>F108*G108</f>
        <v>0</v>
      </c>
      <c r="I108" s="1"/>
    </row>
    <row r="109" spans="2:9">
      <c r="B109" s="80">
        <v>4</v>
      </c>
      <c r="C109" s="193" t="s">
        <v>46</v>
      </c>
      <c r="D109" s="512" t="s">
        <v>180</v>
      </c>
      <c r="E109" s="195" t="s">
        <v>64</v>
      </c>
      <c r="F109" s="196">
        <f>F108</f>
        <v>295</v>
      </c>
      <c r="G109" s="192">
        <v>0</v>
      </c>
      <c r="H109" s="60">
        <f>F109*G109</f>
        <v>0</v>
      </c>
      <c r="I109" s="1"/>
    </row>
    <row r="110" spans="2:9">
      <c r="B110" s="94" t="s">
        <v>185</v>
      </c>
      <c r="C110" s="202"/>
      <c r="D110" s="197"/>
      <c r="E110" s="197"/>
      <c r="F110" s="197"/>
      <c r="G110" s="197"/>
      <c r="H110" s="583">
        <f>SUM(H106:H109)</f>
        <v>0</v>
      </c>
      <c r="I110" s="1"/>
    </row>
    <row r="111" spans="2:9">
      <c r="B111" s="513"/>
      <c r="C111" s="185"/>
      <c r="D111" s="185"/>
      <c r="E111" s="185"/>
      <c r="F111" s="185"/>
      <c r="G111" s="185"/>
      <c r="H111" s="515"/>
      <c r="I111" s="1"/>
    </row>
    <row r="112" spans="2:9" ht="16.2">
      <c r="B112" s="321" t="s">
        <v>186</v>
      </c>
      <c r="C112" s="322"/>
      <c r="D112" s="323"/>
      <c r="E112" s="323"/>
      <c r="F112" s="323"/>
      <c r="G112" s="323"/>
      <c r="H112" s="324">
        <f>H102+H110</f>
        <v>0</v>
      </c>
      <c r="I112" s="101"/>
    </row>
    <row r="113" spans="2:9" ht="16.2">
      <c r="B113" s="325" t="s">
        <v>187</v>
      </c>
      <c r="C113" s="326"/>
      <c r="D113" s="327"/>
      <c r="E113" s="327"/>
      <c r="F113" s="327"/>
      <c r="G113" s="327"/>
      <c r="H113" s="328">
        <f>H112*2</f>
        <v>0</v>
      </c>
      <c r="I113" s="101"/>
    </row>
    <row r="114" spans="2:9">
      <c r="B114" s="1"/>
      <c r="C114" s="12"/>
      <c r="D114" s="12"/>
      <c r="E114" s="12"/>
      <c r="F114" s="12"/>
      <c r="G114" s="12"/>
      <c r="H114" s="12"/>
      <c r="I114" s="1"/>
    </row>
    <row r="115" spans="2:9" ht="16.2">
      <c r="B115" s="1"/>
      <c r="C115" s="329" t="s">
        <v>447</v>
      </c>
      <c r="D115" s="12"/>
      <c r="E115" s="12"/>
      <c r="F115" s="12"/>
      <c r="G115" s="12"/>
      <c r="H115" s="12"/>
      <c r="I115" s="1"/>
    </row>
    <row r="116" spans="2:9">
      <c r="B116" s="1"/>
      <c r="C116" s="277" t="s">
        <v>326</v>
      </c>
      <c r="D116" s="12"/>
      <c r="E116" s="12"/>
      <c r="F116" s="12"/>
      <c r="G116" s="12"/>
      <c r="H116" s="12"/>
      <c r="I116" s="1"/>
    </row>
    <row r="117" spans="2:9">
      <c r="B117" s="1"/>
      <c r="C117" s="209" t="s">
        <v>189</v>
      </c>
      <c r="D117" s="210"/>
      <c r="E117" s="210"/>
      <c r="F117" s="210"/>
      <c r="G117" s="210"/>
      <c r="H117" s="211">
        <f>H18+H60</f>
        <v>0</v>
      </c>
      <c r="I117" s="1"/>
    </row>
    <row r="118" spans="2:9">
      <c r="B118" s="1"/>
      <c r="C118" s="209" t="s">
        <v>190</v>
      </c>
      <c r="D118" s="210"/>
      <c r="E118" s="210"/>
      <c r="F118" s="210"/>
      <c r="G118" s="210"/>
      <c r="H118" s="211">
        <f>H34+H78</f>
        <v>0</v>
      </c>
      <c r="I118" s="1"/>
    </row>
    <row r="119" spans="2:9">
      <c r="B119" s="1"/>
      <c r="C119" s="213" t="s">
        <v>201</v>
      </c>
      <c r="D119" s="214"/>
      <c r="E119" s="214"/>
      <c r="F119" s="214"/>
      <c r="G119" s="214"/>
      <c r="H119" s="215">
        <f>H113</f>
        <v>0</v>
      </c>
      <c r="I119" s="1"/>
    </row>
    <row r="120" spans="2:9">
      <c r="B120" s="1"/>
      <c r="C120" s="213" t="s">
        <v>192</v>
      </c>
      <c r="D120" s="214"/>
      <c r="E120" s="214"/>
      <c r="F120" s="214"/>
      <c r="G120" s="214"/>
      <c r="H120" s="215">
        <f>H47+H88</f>
        <v>0</v>
      </c>
      <c r="I120" s="1"/>
    </row>
    <row r="121" spans="2:9" ht="18">
      <c r="B121" s="1"/>
      <c r="C121" s="216" t="s">
        <v>193</v>
      </c>
      <c r="D121" s="217"/>
      <c r="E121" s="217"/>
      <c r="F121" s="217"/>
      <c r="G121" s="217"/>
      <c r="H121" s="562">
        <f>SUM(H117:H120)</f>
        <v>0</v>
      </c>
      <c r="I121" s="1"/>
    </row>
    <row r="122" spans="2:9">
      <c r="C122" s="563" t="s">
        <v>478</v>
      </c>
      <c r="D122" s="564"/>
      <c r="E122" s="564"/>
      <c r="F122" s="564"/>
      <c r="G122" s="564"/>
      <c r="H122" s="215">
        <f>H121/100*21</f>
        <v>0</v>
      </c>
    </row>
    <row r="123" spans="2:9" ht="18.600000000000001">
      <c r="C123" s="221" t="s">
        <v>203</v>
      </c>
      <c r="D123" s="584"/>
      <c r="E123" s="584"/>
      <c r="F123" s="584"/>
      <c r="G123" s="584"/>
      <c r="H123" s="223">
        <f>SUM(H121:H122)</f>
        <v>0</v>
      </c>
    </row>
  </sheetData>
  <pageMargins left="0.70833333333333304" right="0.70833333333333304" top="0.78749999999999998" bottom="0.78749999999999998" header="0.51180555555555496" footer="0.51180555555555496"/>
  <pageSetup paperSize="9" scale="50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2" manualBreakCount="2">
    <brk id="50" max="16383" man="1"/>
    <brk id="11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0"/>
  <sheetViews>
    <sheetView view="pageBreakPreview" topLeftCell="C88" zoomScaleNormal="80" workbookViewId="0">
      <selection activeCell="G100" sqref="G100"/>
    </sheetView>
  </sheetViews>
  <sheetFormatPr defaultRowHeight="14.4"/>
  <cols>
    <col min="1" max="2" width="9.109375" style="113" customWidth="1"/>
    <col min="3" max="3" width="22" style="113" customWidth="1"/>
    <col min="4" max="4" width="87.33203125" style="113" customWidth="1"/>
    <col min="5" max="5" width="17.33203125" style="113" customWidth="1"/>
    <col min="6" max="6" width="20" style="113" customWidth="1"/>
    <col min="7" max="7" width="29.33203125" style="113" customWidth="1"/>
    <col min="8" max="8" width="22.6640625" style="113" customWidth="1"/>
    <col min="9" max="9" width="26.44140625" style="113" customWidth="1"/>
    <col min="10" max="10" width="13.88671875" style="113" customWidth="1"/>
    <col min="11" max="1025" width="9.109375" style="113" customWidth="1"/>
  </cols>
  <sheetData>
    <row r="1" spans="2:11" ht="18">
      <c r="B1" s="10" t="s">
        <v>0</v>
      </c>
    </row>
    <row r="2" spans="2:11" ht="18.600000000000001">
      <c r="B2" s="11" t="s">
        <v>479</v>
      </c>
      <c r="C2" s="246"/>
      <c r="D2" s="247"/>
      <c r="E2" s="247"/>
      <c r="F2" s="247"/>
      <c r="G2" s="248"/>
      <c r="H2" s="247"/>
      <c r="I2" s="247"/>
      <c r="J2" s="247"/>
    </row>
    <row r="3" spans="2:11" ht="17.399999999999999">
      <c r="B3" s="14" t="s">
        <v>13</v>
      </c>
      <c r="C3" s="249"/>
      <c r="D3" s="247"/>
      <c r="E3" s="247"/>
      <c r="F3" s="247"/>
      <c r="G3" s="248"/>
      <c r="H3" s="247"/>
      <c r="I3" s="247"/>
      <c r="J3" s="247"/>
    </row>
    <row r="4" spans="2:11">
      <c r="B4" s="15" t="s">
        <v>14</v>
      </c>
    </row>
    <row r="5" spans="2:11" ht="27.6">
      <c r="B5" s="250"/>
      <c r="C5" s="251"/>
      <c r="D5" s="252"/>
      <c r="E5" s="20" t="s">
        <v>15</v>
      </c>
      <c r="F5" s="20" t="s">
        <v>16</v>
      </c>
      <c r="G5" s="20" t="s">
        <v>17</v>
      </c>
      <c r="H5" s="20" t="s">
        <v>18</v>
      </c>
      <c r="I5" s="1"/>
      <c r="J5" s="1"/>
    </row>
    <row r="6" spans="2:11" ht="16.2">
      <c r="B6" s="17" t="s">
        <v>480</v>
      </c>
      <c r="C6" s="253"/>
      <c r="D6" s="254"/>
      <c r="E6" s="24" t="s">
        <v>20</v>
      </c>
      <c r="F6" s="24">
        <f>E53</f>
        <v>7</v>
      </c>
      <c r="G6" s="539">
        <v>260</v>
      </c>
      <c r="H6" s="26">
        <f>H76/7</f>
        <v>0</v>
      </c>
      <c r="I6" s="1"/>
      <c r="J6" s="1"/>
    </row>
    <row r="7" spans="2:11" ht="16.2">
      <c r="B7" s="21" t="s">
        <v>481</v>
      </c>
      <c r="C7" s="22"/>
      <c r="D7" s="23"/>
      <c r="E7" s="24" t="s">
        <v>20</v>
      </c>
      <c r="F7" s="24">
        <f>E15</f>
        <v>2</v>
      </c>
      <c r="G7" s="539">
        <v>4600</v>
      </c>
      <c r="H7" s="26">
        <f>H47/E15</f>
        <v>0</v>
      </c>
      <c r="I7" s="1"/>
      <c r="J7" s="1"/>
    </row>
    <row r="8" spans="2:11" ht="16.2">
      <c r="B8" s="21" t="s">
        <v>26</v>
      </c>
      <c r="C8" s="22"/>
      <c r="D8" s="23"/>
      <c r="E8" s="24" t="s">
        <v>20</v>
      </c>
      <c r="F8" s="24">
        <f>E53</f>
        <v>7</v>
      </c>
      <c r="G8" s="539">
        <v>115</v>
      </c>
      <c r="H8" s="26">
        <f>H96/F92</f>
        <v>0</v>
      </c>
      <c r="I8" s="1"/>
      <c r="J8" s="1"/>
    </row>
    <row r="9" spans="2:11" ht="18" customHeight="1">
      <c r="B9" s="21" t="s">
        <v>211</v>
      </c>
      <c r="C9" s="22"/>
      <c r="D9" s="23"/>
      <c r="E9" s="24" t="s">
        <v>20</v>
      </c>
      <c r="F9" s="24">
        <f>E15</f>
        <v>2</v>
      </c>
      <c r="G9" s="539">
        <v>500</v>
      </c>
      <c r="H9" s="26">
        <f>H88/F82</f>
        <v>0</v>
      </c>
      <c r="I9" s="1"/>
      <c r="J9" s="1"/>
    </row>
    <row r="10" spans="2:11" ht="16.2">
      <c r="B10" s="30"/>
      <c r="C10" s="256"/>
      <c r="D10" s="257"/>
      <c r="E10" s="257"/>
      <c r="F10" s="258"/>
      <c r="G10" s="258"/>
      <c r="H10" s="125"/>
      <c r="I10" s="127"/>
      <c r="J10" s="1"/>
      <c r="K10" s="1"/>
    </row>
    <row r="11" spans="2:11">
      <c r="B11" s="31" t="s">
        <v>212</v>
      </c>
      <c r="C11" s="31"/>
      <c r="D11" s="33"/>
      <c r="E11" s="35"/>
      <c r="F11" s="34"/>
      <c r="G11" s="35"/>
      <c r="H11" s="35"/>
      <c r="I11" s="1"/>
      <c r="J11" s="1"/>
    </row>
    <row r="12" spans="2:11">
      <c r="B12" s="259" t="s">
        <v>482</v>
      </c>
      <c r="C12" s="259"/>
      <c r="D12" s="37"/>
      <c r="E12" s="13"/>
      <c r="F12" s="38"/>
      <c r="G12" s="13"/>
      <c r="H12" s="13"/>
      <c r="I12" s="1"/>
      <c r="J12" s="1"/>
    </row>
    <row r="13" spans="2:11">
      <c r="B13" s="39" t="s">
        <v>29</v>
      </c>
      <c r="C13" s="40" t="s">
        <v>30</v>
      </c>
      <c r="D13" s="41" t="s">
        <v>31</v>
      </c>
      <c r="E13" s="39" t="s">
        <v>32</v>
      </c>
      <c r="F13" s="42" t="s">
        <v>33</v>
      </c>
      <c r="G13" s="39" t="s">
        <v>34</v>
      </c>
      <c r="H13" s="39" t="s">
        <v>35</v>
      </c>
      <c r="I13" s="1"/>
      <c r="J13" s="1"/>
    </row>
    <row r="14" spans="2:11">
      <c r="B14" s="114">
        <v>1</v>
      </c>
      <c r="C14" s="575" t="s">
        <v>483</v>
      </c>
      <c r="D14" s="114" t="s">
        <v>484</v>
      </c>
      <c r="E14" s="114">
        <v>2</v>
      </c>
      <c r="F14" s="114" t="s">
        <v>216</v>
      </c>
      <c r="G14" s="46">
        <v>0</v>
      </c>
      <c r="H14" s="47">
        <f>E14*G14</f>
        <v>0</v>
      </c>
      <c r="I14" s="1"/>
      <c r="J14" s="1"/>
    </row>
    <row r="15" spans="2:11">
      <c r="B15" s="75" t="s">
        <v>39</v>
      </c>
      <c r="C15" s="76"/>
      <c r="D15" s="77"/>
      <c r="E15" s="76">
        <f>SUM(E14:E14)</f>
        <v>2</v>
      </c>
      <c r="F15" s="76"/>
      <c r="G15" s="123"/>
      <c r="H15" s="78">
        <f>SUM(H14:H14)</f>
        <v>0</v>
      </c>
      <c r="I15" s="1"/>
      <c r="J15" s="1"/>
    </row>
    <row r="16" spans="2:11" ht="16.2">
      <c r="B16" s="256"/>
      <c r="C16" s="257"/>
      <c r="D16" s="257"/>
      <c r="E16" s="257"/>
      <c r="F16" s="258"/>
      <c r="G16" s="257"/>
      <c r="H16" s="257"/>
      <c r="I16" s="257"/>
      <c r="J16" s="1"/>
      <c r="K16" s="1"/>
    </row>
    <row r="17" spans="2:11">
      <c r="B17" s="259" t="s">
        <v>485</v>
      </c>
      <c r="C17" s="54"/>
      <c r="D17" s="259"/>
      <c r="E17" s="259"/>
      <c r="F17" s="53"/>
      <c r="G17" s="268"/>
      <c r="H17" s="53"/>
      <c r="I17" s="257"/>
      <c r="J17" s="1"/>
      <c r="K17" s="1"/>
    </row>
    <row r="18" spans="2:11">
      <c r="B18" s="55" t="s">
        <v>41</v>
      </c>
      <c r="C18" s="55" t="s">
        <v>42</v>
      </c>
      <c r="D18" s="56" t="s">
        <v>43</v>
      </c>
      <c r="E18" s="55" t="s">
        <v>15</v>
      </c>
      <c r="F18" s="55" t="s">
        <v>16</v>
      </c>
      <c r="G18" s="55" t="s">
        <v>44</v>
      </c>
      <c r="H18" s="55" t="s">
        <v>45</v>
      </c>
      <c r="I18" s="257"/>
      <c r="J18" s="1"/>
      <c r="K18" s="1"/>
    </row>
    <row r="19" spans="2:11">
      <c r="B19" s="80">
        <v>1</v>
      </c>
      <c r="C19" s="287" t="s">
        <v>46</v>
      </c>
      <c r="D19" s="12" t="s">
        <v>47</v>
      </c>
      <c r="E19" s="80" t="s">
        <v>20</v>
      </c>
      <c r="F19" s="80">
        <f>E15</f>
        <v>2</v>
      </c>
      <c r="G19" s="80">
        <v>0</v>
      </c>
      <c r="H19" s="493">
        <f t="shared" ref="H19:H31" si="0">F19*G19</f>
        <v>0</v>
      </c>
      <c r="I19" s="257"/>
      <c r="J19" s="1"/>
      <c r="K19" s="1"/>
    </row>
    <row r="20" spans="2:11">
      <c r="B20" s="57">
        <v>2</v>
      </c>
      <c r="C20" s="61" t="s">
        <v>220</v>
      </c>
      <c r="D20" s="59" t="s">
        <v>221</v>
      </c>
      <c r="E20" s="57" t="s">
        <v>20</v>
      </c>
      <c r="F20" s="57">
        <f>F19</f>
        <v>2</v>
      </c>
      <c r="G20" s="57">
        <v>0</v>
      </c>
      <c r="H20" s="60">
        <f t="shared" si="0"/>
        <v>0</v>
      </c>
      <c r="I20" s="257"/>
      <c r="J20" s="1"/>
      <c r="K20" s="1"/>
    </row>
    <row r="21" spans="2:11">
      <c r="B21" s="80">
        <v>3</v>
      </c>
      <c r="C21" s="63" t="s">
        <v>46</v>
      </c>
      <c r="D21" s="59" t="s">
        <v>50</v>
      </c>
      <c r="E21" s="57" t="s">
        <v>20</v>
      </c>
      <c r="F21" s="57">
        <f>E15</f>
        <v>2</v>
      </c>
      <c r="G21" s="57">
        <v>0</v>
      </c>
      <c r="H21" s="60">
        <f t="shared" si="0"/>
        <v>0</v>
      </c>
      <c r="I21" s="257"/>
      <c r="J21" s="1"/>
      <c r="K21" s="1"/>
    </row>
    <row r="22" spans="2:11">
      <c r="B22" s="57">
        <v>4</v>
      </c>
      <c r="C22" s="63" t="s">
        <v>439</v>
      </c>
      <c r="D22" s="59" t="s">
        <v>52</v>
      </c>
      <c r="E22" s="57" t="s">
        <v>20</v>
      </c>
      <c r="F22" s="57">
        <f>F19</f>
        <v>2</v>
      </c>
      <c r="G22" s="57">
        <v>0</v>
      </c>
      <c r="H22" s="60">
        <f t="shared" si="0"/>
        <v>0</v>
      </c>
      <c r="I22" s="257"/>
      <c r="J22" s="1"/>
      <c r="K22" s="1"/>
    </row>
    <row r="23" spans="2:11">
      <c r="B23" s="80">
        <v>5</v>
      </c>
      <c r="C23" s="63" t="s">
        <v>46</v>
      </c>
      <c r="D23" s="59" t="s">
        <v>53</v>
      </c>
      <c r="E23" s="57" t="s">
        <v>20</v>
      </c>
      <c r="F23" s="57">
        <f>F19</f>
        <v>2</v>
      </c>
      <c r="G23" s="57">
        <v>0</v>
      </c>
      <c r="H23" s="60">
        <f t="shared" si="0"/>
        <v>0</v>
      </c>
      <c r="I23" s="257"/>
      <c r="J23" s="1"/>
      <c r="K23" s="1"/>
    </row>
    <row r="24" spans="2:11">
      <c r="B24" s="57">
        <v>6</v>
      </c>
      <c r="C24" s="63" t="s">
        <v>54</v>
      </c>
      <c r="D24" s="59" t="s">
        <v>55</v>
      </c>
      <c r="E24" s="57" t="s">
        <v>20</v>
      </c>
      <c r="F24" s="57">
        <f>F19</f>
        <v>2</v>
      </c>
      <c r="G24" s="57">
        <v>0</v>
      </c>
      <c r="H24" s="60">
        <f t="shared" si="0"/>
        <v>0</v>
      </c>
      <c r="I24" s="257"/>
      <c r="J24" s="1"/>
      <c r="K24" s="1"/>
    </row>
    <row r="25" spans="2:11">
      <c r="B25" s="80">
        <v>7</v>
      </c>
      <c r="C25" s="63" t="s">
        <v>56</v>
      </c>
      <c r="D25" s="70" t="s">
        <v>57</v>
      </c>
      <c r="E25" s="57" t="s">
        <v>20</v>
      </c>
      <c r="F25" s="57">
        <f>F19</f>
        <v>2</v>
      </c>
      <c r="G25" s="57">
        <v>0</v>
      </c>
      <c r="H25" s="60">
        <f t="shared" si="0"/>
        <v>0</v>
      </c>
      <c r="I25" s="257"/>
      <c r="J25" s="1"/>
      <c r="K25" s="1"/>
    </row>
    <row r="26" spans="2:11">
      <c r="B26" s="57">
        <v>8</v>
      </c>
      <c r="C26" s="63" t="s">
        <v>46</v>
      </c>
      <c r="D26" s="70" t="s">
        <v>58</v>
      </c>
      <c r="E26" s="57" t="s">
        <v>20</v>
      </c>
      <c r="F26" s="57">
        <f>E15</f>
        <v>2</v>
      </c>
      <c r="G26" s="57">
        <v>0</v>
      </c>
      <c r="H26" s="60">
        <f t="shared" si="0"/>
        <v>0</v>
      </c>
      <c r="I26" s="257"/>
      <c r="J26" s="1"/>
      <c r="K26" s="1"/>
    </row>
    <row r="27" spans="2:11">
      <c r="B27" s="80">
        <v>9</v>
      </c>
      <c r="C27" s="63" t="s">
        <v>59</v>
      </c>
      <c r="D27" s="59" t="s">
        <v>60</v>
      </c>
      <c r="E27" s="57" t="s">
        <v>20</v>
      </c>
      <c r="F27" s="57">
        <f>F19</f>
        <v>2</v>
      </c>
      <c r="G27" s="57">
        <v>0</v>
      </c>
      <c r="H27" s="60">
        <f t="shared" si="0"/>
        <v>0</v>
      </c>
      <c r="I27" s="257"/>
      <c r="J27" s="1"/>
      <c r="K27" s="1"/>
    </row>
    <row r="28" spans="2:11">
      <c r="B28" s="57">
        <v>10</v>
      </c>
      <c r="C28" s="38" t="s">
        <v>62</v>
      </c>
      <c r="D28" s="59" t="s">
        <v>222</v>
      </c>
      <c r="E28" s="57" t="s">
        <v>64</v>
      </c>
      <c r="F28" s="57">
        <f>F19</f>
        <v>2</v>
      </c>
      <c r="G28" s="57">
        <v>0</v>
      </c>
      <c r="H28" s="60">
        <f t="shared" si="0"/>
        <v>0</v>
      </c>
      <c r="I28" s="257"/>
      <c r="J28" s="1"/>
      <c r="K28" s="1"/>
    </row>
    <row r="29" spans="2:11">
      <c r="B29" s="80">
        <v>11</v>
      </c>
      <c r="C29" s="61" t="s">
        <v>46</v>
      </c>
      <c r="D29" s="59" t="s">
        <v>61</v>
      </c>
      <c r="E29" s="57" t="s">
        <v>20</v>
      </c>
      <c r="F29" s="62">
        <f>E15</f>
        <v>2</v>
      </c>
      <c r="G29" s="57">
        <v>0</v>
      </c>
      <c r="H29" s="60">
        <f t="shared" si="0"/>
        <v>0</v>
      </c>
      <c r="I29" s="257"/>
      <c r="J29" s="1"/>
      <c r="K29" s="1"/>
    </row>
    <row r="30" spans="2:11">
      <c r="B30" s="57">
        <v>12</v>
      </c>
      <c r="C30" s="61" t="s">
        <v>65</v>
      </c>
      <c r="D30" s="72" t="s">
        <v>442</v>
      </c>
      <c r="E30" s="73" t="s">
        <v>67</v>
      </c>
      <c r="F30" s="57">
        <f>0.06*F28</f>
        <v>0.12</v>
      </c>
      <c r="G30" s="74">
        <v>0</v>
      </c>
      <c r="H30" s="60">
        <f t="shared" si="0"/>
        <v>0</v>
      </c>
      <c r="I30" s="257"/>
      <c r="J30" s="1"/>
      <c r="K30" s="1"/>
    </row>
    <row r="31" spans="2:11">
      <c r="B31" s="80">
        <v>13</v>
      </c>
      <c r="C31" s="61" t="s">
        <v>68</v>
      </c>
      <c r="D31" s="59" t="s">
        <v>69</v>
      </c>
      <c r="E31" s="57" t="s">
        <v>70</v>
      </c>
      <c r="F31" s="585">
        <f>0.15*F19</f>
        <v>0.3</v>
      </c>
      <c r="G31" s="57">
        <v>0</v>
      </c>
      <c r="H31" s="493">
        <f t="shared" si="0"/>
        <v>0</v>
      </c>
      <c r="I31" s="257"/>
      <c r="J31" s="1"/>
      <c r="K31" s="1"/>
    </row>
    <row r="32" spans="2:11">
      <c r="B32" s="75" t="s">
        <v>39</v>
      </c>
      <c r="C32" s="76"/>
      <c r="D32" s="77"/>
      <c r="E32" s="76"/>
      <c r="F32" s="76"/>
      <c r="G32" s="76"/>
      <c r="H32" s="78">
        <f>SUM(H19:H31)</f>
        <v>0</v>
      </c>
      <c r="I32" s="257"/>
      <c r="J32" s="1"/>
      <c r="K32" s="1"/>
    </row>
    <row r="33" spans="2:11" ht="16.2">
      <c r="B33" s="256"/>
      <c r="C33" s="257"/>
      <c r="D33" s="257"/>
      <c r="E33" s="257"/>
      <c r="F33" s="258"/>
      <c r="G33" s="257"/>
      <c r="H33" s="257"/>
      <c r="I33" s="257"/>
      <c r="J33" s="1"/>
      <c r="K33" s="1"/>
    </row>
    <row r="34" spans="2:11" ht="16.2">
      <c r="B34" s="256"/>
      <c r="C34" s="54" t="s">
        <v>224</v>
      </c>
      <c r="D34" s="79"/>
      <c r="E34" s="79"/>
      <c r="F34" s="79"/>
      <c r="G34" s="79"/>
      <c r="H34" s="79"/>
      <c r="I34" s="257"/>
      <c r="J34" s="1"/>
      <c r="K34" s="1"/>
    </row>
    <row r="35" spans="2:11" ht="16.2">
      <c r="B35" s="256"/>
      <c r="C35" s="55" t="s">
        <v>72</v>
      </c>
      <c r="D35" s="56" t="s">
        <v>73</v>
      </c>
      <c r="E35" s="55" t="s">
        <v>15</v>
      </c>
      <c r="F35" s="55" t="s">
        <v>16</v>
      </c>
      <c r="G35" s="55" t="s">
        <v>44</v>
      </c>
      <c r="H35" s="55" t="s">
        <v>45</v>
      </c>
      <c r="I35" s="257"/>
      <c r="J35" s="1"/>
      <c r="K35" s="1"/>
    </row>
    <row r="36" spans="2:11" ht="16.2">
      <c r="B36" s="256"/>
      <c r="C36" s="80">
        <v>1</v>
      </c>
      <c r="D36" s="44" t="s">
        <v>74</v>
      </c>
      <c r="E36" s="131" t="s">
        <v>20</v>
      </c>
      <c r="F36" s="45">
        <f>E15*3</f>
        <v>6</v>
      </c>
      <c r="G36" s="45">
        <v>0</v>
      </c>
      <c r="H36" s="60">
        <f t="shared" ref="H36:H44" si="1">F36*G36</f>
        <v>0</v>
      </c>
      <c r="I36" s="257"/>
      <c r="J36" s="1"/>
      <c r="K36" s="1"/>
    </row>
    <row r="37" spans="2:11" ht="16.2">
      <c r="B37" s="256"/>
      <c r="C37" s="80">
        <v>2</v>
      </c>
      <c r="D37" s="59" t="s">
        <v>75</v>
      </c>
      <c r="E37" s="61" t="s">
        <v>20</v>
      </c>
      <c r="F37" s="57">
        <f>F36</f>
        <v>6</v>
      </c>
      <c r="G37" s="57">
        <v>0</v>
      </c>
      <c r="H37" s="60">
        <f t="shared" si="1"/>
        <v>0</v>
      </c>
      <c r="I37" s="257"/>
      <c r="J37" s="1"/>
      <c r="K37" s="1"/>
    </row>
    <row r="38" spans="2:11" ht="16.2">
      <c r="B38" s="256"/>
      <c r="C38" s="80">
        <v>3</v>
      </c>
      <c r="D38" s="81" t="s">
        <v>76</v>
      </c>
      <c r="E38" s="57" t="s">
        <v>20</v>
      </c>
      <c r="F38" s="82">
        <f>F36</f>
        <v>6</v>
      </c>
      <c r="G38" s="57">
        <v>0</v>
      </c>
      <c r="H38" s="60">
        <f t="shared" si="1"/>
        <v>0</v>
      </c>
      <c r="I38" s="257"/>
      <c r="J38" s="1"/>
      <c r="K38" s="1"/>
    </row>
    <row r="39" spans="2:11" ht="16.2">
      <c r="B39" s="256"/>
      <c r="C39" s="80">
        <v>4</v>
      </c>
      <c r="D39" s="83" t="s">
        <v>77</v>
      </c>
      <c r="E39" s="84" t="s">
        <v>78</v>
      </c>
      <c r="F39" s="85">
        <f>E15</f>
        <v>2</v>
      </c>
      <c r="G39" s="86">
        <v>0</v>
      </c>
      <c r="H39" s="60">
        <f t="shared" si="1"/>
        <v>0</v>
      </c>
      <c r="I39" s="257"/>
      <c r="J39" s="1"/>
      <c r="K39" s="1"/>
    </row>
    <row r="40" spans="2:11" ht="16.2">
      <c r="B40" s="256"/>
      <c r="C40" s="80">
        <v>5</v>
      </c>
      <c r="D40" s="81" t="s">
        <v>79</v>
      </c>
      <c r="E40" s="61" t="s">
        <v>20</v>
      </c>
      <c r="F40" s="57">
        <f>E14</f>
        <v>2</v>
      </c>
      <c r="G40" s="57">
        <v>0</v>
      </c>
      <c r="H40" s="60">
        <f t="shared" si="1"/>
        <v>0</v>
      </c>
      <c r="I40" s="257"/>
      <c r="J40" s="1"/>
      <c r="K40" s="1"/>
    </row>
    <row r="41" spans="2:11" ht="16.2">
      <c r="B41" s="256"/>
      <c r="C41" s="80">
        <v>6</v>
      </c>
      <c r="D41" s="83" t="s">
        <v>80</v>
      </c>
      <c r="E41" s="84" t="s">
        <v>20</v>
      </c>
      <c r="F41" s="57">
        <f>E15</f>
        <v>2</v>
      </c>
      <c r="G41" s="86">
        <v>0</v>
      </c>
      <c r="H41" s="60">
        <f t="shared" si="1"/>
        <v>0</v>
      </c>
      <c r="I41" s="257"/>
      <c r="J41" s="1"/>
      <c r="K41" s="1"/>
    </row>
    <row r="42" spans="2:11" ht="16.2">
      <c r="B42" s="256"/>
      <c r="C42" s="80">
        <v>7</v>
      </c>
      <c r="D42" s="83" t="s">
        <v>81</v>
      </c>
      <c r="E42" s="84" t="s">
        <v>20</v>
      </c>
      <c r="F42" s="86">
        <f>E15</f>
        <v>2</v>
      </c>
      <c r="G42" s="86">
        <v>0</v>
      </c>
      <c r="H42" s="60">
        <f t="shared" si="1"/>
        <v>0</v>
      </c>
      <c r="I42" s="257"/>
      <c r="J42" s="1"/>
      <c r="K42" s="1"/>
    </row>
    <row r="43" spans="2:11" ht="16.2">
      <c r="B43" s="256"/>
      <c r="C43" s="80">
        <v>8</v>
      </c>
      <c r="D43" s="83" t="s">
        <v>107</v>
      </c>
      <c r="E43" s="84" t="s">
        <v>83</v>
      </c>
      <c r="F43" s="86">
        <f>E14</f>
        <v>2</v>
      </c>
      <c r="G43" s="86">
        <v>0</v>
      </c>
      <c r="H43" s="60">
        <f t="shared" si="1"/>
        <v>0</v>
      </c>
      <c r="I43" s="257"/>
      <c r="J43" s="1"/>
      <c r="K43" s="1"/>
    </row>
    <row r="44" spans="2:11" ht="16.2">
      <c r="B44" s="256"/>
      <c r="C44" s="80">
        <v>9</v>
      </c>
      <c r="D44" s="87" t="s">
        <v>84</v>
      </c>
      <c r="E44" s="84" t="s">
        <v>67</v>
      </c>
      <c r="F44" s="57">
        <f>F28*0.1</f>
        <v>0.2</v>
      </c>
      <c r="G44" s="86">
        <v>0</v>
      </c>
      <c r="H44" s="60">
        <f t="shared" si="1"/>
        <v>0</v>
      </c>
      <c r="I44" s="257"/>
      <c r="J44" s="1"/>
      <c r="K44" s="1"/>
    </row>
    <row r="45" spans="2:11" ht="16.2">
      <c r="B45" s="256"/>
      <c r="C45" s="75" t="s">
        <v>85</v>
      </c>
      <c r="D45" s="107"/>
      <c r="E45" s="108"/>
      <c r="F45" s="108" t="s">
        <v>86</v>
      </c>
      <c r="G45" s="108"/>
      <c r="H45" s="143">
        <f>SUM(H36:H44)</f>
        <v>0</v>
      </c>
      <c r="I45" s="257"/>
      <c r="J45" s="1"/>
      <c r="K45" s="1"/>
    </row>
    <row r="46" spans="2:11" ht="16.2">
      <c r="B46" s="256"/>
      <c r="C46" s="277"/>
      <c r="D46" s="278"/>
      <c r="E46" s="277"/>
      <c r="F46" s="278"/>
      <c r="G46" s="278"/>
      <c r="H46" s="278"/>
      <c r="I46" s="257"/>
      <c r="J46" s="1"/>
      <c r="K46" s="1"/>
    </row>
    <row r="47" spans="2:11" ht="16.2">
      <c r="B47" s="256"/>
      <c r="C47" s="89" t="s">
        <v>225</v>
      </c>
      <c r="D47" s="90"/>
      <c r="E47" s="91"/>
      <c r="F47" s="91"/>
      <c r="G47" s="91"/>
      <c r="H47" s="92">
        <f>H15+H32+H45</f>
        <v>0</v>
      </c>
      <c r="I47" s="257"/>
      <c r="J47" s="1"/>
      <c r="K47" s="1"/>
    </row>
    <row r="48" spans="2:11" ht="16.2">
      <c r="B48" s="256"/>
      <c r="C48" s="257"/>
      <c r="D48" s="257"/>
      <c r="E48" s="257"/>
      <c r="F48" s="258"/>
      <c r="G48" s="257"/>
      <c r="H48" s="257"/>
      <c r="I48" s="257"/>
      <c r="J48" s="1"/>
      <c r="K48" s="1"/>
    </row>
    <row r="49" spans="2:11">
      <c r="B49" s="132" t="s">
        <v>245</v>
      </c>
      <c r="C49" s="132"/>
      <c r="D49" s="132"/>
      <c r="E49" s="132"/>
      <c r="F49" s="132"/>
      <c r="G49" s="132"/>
      <c r="H49" s="132"/>
      <c r="I49" s="1"/>
      <c r="J49" s="1"/>
    </row>
    <row r="50" spans="2:11">
      <c r="B50" s="54" t="s">
        <v>246</v>
      </c>
      <c r="C50" s="54"/>
      <c r="D50" s="54"/>
      <c r="E50" s="54"/>
      <c r="F50" s="54"/>
      <c r="G50" s="54"/>
      <c r="H50" s="54"/>
      <c r="I50" s="1"/>
      <c r="J50" s="1"/>
    </row>
    <row r="51" spans="2:11">
      <c r="B51" s="39" t="s">
        <v>29</v>
      </c>
      <c r="C51" s="40" t="s">
        <v>30</v>
      </c>
      <c r="D51" s="41" t="s">
        <v>31</v>
      </c>
      <c r="E51" s="39" t="s">
        <v>32</v>
      </c>
      <c r="F51" s="42" t="s">
        <v>33</v>
      </c>
      <c r="G51" s="39" t="s">
        <v>34</v>
      </c>
      <c r="H51" s="39" t="s">
        <v>35</v>
      </c>
      <c r="I51" s="1"/>
      <c r="J51" s="1"/>
    </row>
    <row r="52" spans="2:11">
      <c r="B52" s="114" t="s">
        <v>90</v>
      </c>
      <c r="C52" s="575" t="s">
        <v>486</v>
      </c>
      <c r="D52" s="114" t="s">
        <v>115</v>
      </c>
      <c r="E52" s="114">
        <v>7</v>
      </c>
      <c r="F52" s="116" t="s">
        <v>487</v>
      </c>
      <c r="G52" s="117">
        <v>0</v>
      </c>
      <c r="H52" s="284">
        <f>E52*G52</f>
        <v>0</v>
      </c>
      <c r="I52" s="1"/>
      <c r="J52" s="1"/>
    </row>
    <row r="53" spans="2:11">
      <c r="B53" s="75" t="s">
        <v>39</v>
      </c>
      <c r="C53" s="76"/>
      <c r="D53" s="77"/>
      <c r="E53" s="76">
        <f>SUM(E52:E52)</f>
        <v>7</v>
      </c>
      <c r="F53" s="76"/>
      <c r="G53" s="123"/>
      <c r="H53" s="78">
        <f>SUM(H52:H52)</f>
        <v>0</v>
      </c>
      <c r="I53" s="1"/>
      <c r="J53" s="1"/>
    </row>
    <row r="54" spans="2:11">
      <c r="B54" s="124"/>
      <c r="C54" s="125"/>
      <c r="D54" s="124"/>
      <c r="E54" s="125"/>
      <c r="F54" s="125"/>
      <c r="G54" s="125"/>
      <c r="H54" s="126"/>
      <c r="I54" s="127"/>
      <c r="J54" s="1"/>
      <c r="K54" s="1"/>
    </row>
    <row r="55" spans="2:11">
      <c r="B55" s="54" t="s">
        <v>251</v>
      </c>
      <c r="C55" s="54"/>
      <c r="D55" s="54"/>
      <c r="E55" s="54"/>
      <c r="F55" s="54"/>
      <c r="G55" s="54"/>
      <c r="H55" s="54"/>
      <c r="I55" s="127"/>
      <c r="J55" s="1"/>
      <c r="K55" s="1"/>
    </row>
    <row r="56" spans="2:11">
      <c r="B56" s="55" t="s">
        <v>41</v>
      </c>
      <c r="C56" s="55" t="s">
        <v>42</v>
      </c>
      <c r="D56" s="56" t="s">
        <v>43</v>
      </c>
      <c r="E56" s="55" t="s">
        <v>15</v>
      </c>
      <c r="F56" s="55" t="s">
        <v>16</v>
      </c>
      <c r="G56" s="55" t="s">
        <v>44</v>
      </c>
      <c r="H56" s="55" t="s">
        <v>45</v>
      </c>
      <c r="I56" s="127"/>
      <c r="J56" s="1"/>
      <c r="K56" s="1"/>
    </row>
    <row r="57" spans="2:11">
      <c r="B57" s="80">
        <v>1</v>
      </c>
      <c r="C57" s="287" t="s">
        <v>46</v>
      </c>
      <c r="D57" s="70" t="s">
        <v>95</v>
      </c>
      <c r="E57" s="80" t="s">
        <v>20</v>
      </c>
      <c r="F57" s="80">
        <f>E53</f>
        <v>7</v>
      </c>
      <c r="G57" s="80">
        <v>0</v>
      </c>
      <c r="H57" s="60">
        <f t="shared" ref="H57:H66" si="2">F57*G57</f>
        <v>0</v>
      </c>
      <c r="I57" s="127"/>
      <c r="J57" s="1"/>
      <c r="K57" s="1"/>
    </row>
    <row r="58" spans="2:11">
      <c r="B58" s="57">
        <v>2</v>
      </c>
      <c r="C58" s="61" t="s">
        <v>120</v>
      </c>
      <c r="D58" s="59" t="s">
        <v>121</v>
      </c>
      <c r="E58" s="57" t="s">
        <v>64</v>
      </c>
      <c r="F58" s="62">
        <v>6</v>
      </c>
      <c r="G58" s="57">
        <v>0</v>
      </c>
      <c r="H58" s="60">
        <f t="shared" si="2"/>
        <v>0</v>
      </c>
      <c r="I58" s="127"/>
      <c r="J58" s="1"/>
      <c r="K58" s="1"/>
    </row>
    <row r="59" spans="2:11">
      <c r="B59" s="80">
        <v>3</v>
      </c>
      <c r="C59" s="61" t="s">
        <v>46</v>
      </c>
      <c r="D59" s="59" t="s">
        <v>50</v>
      </c>
      <c r="E59" s="57" t="s">
        <v>64</v>
      </c>
      <c r="F59" s="62">
        <f>F58</f>
        <v>6</v>
      </c>
      <c r="G59" s="57">
        <v>0</v>
      </c>
      <c r="H59" s="60">
        <f t="shared" si="2"/>
        <v>0</v>
      </c>
      <c r="I59" s="127"/>
      <c r="J59" s="1"/>
      <c r="K59" s="1"/>
    </row>
    <row r="60" spans="2:11">
      <c r="B60" s="57">
        <v>4</v>
      </c>
      <c r="C60" s="61" t="s">
        <v>122</v>
      </c>
      <c r="D60" s="59" t="s">
        <v>123</v>
      </c>
      <c r="E60" s="57" t="s">
        <v>64</v>
      </c>
      <c r="F60" s="62">
        <f>F58</f>
        <v>6</v>
      </c>
      <c r="G60" s="57">
        <v>0</v>
      </c>
      <c r="H60" s="60">
        <f t="shared" si="2"/>
        <v>0</v>
      </c>
      <c r="I60" s="127"/>
      <c r="J60" s="1"/>
      <c r="K60" s="1"/>
    </row>
    <row r="61" spans="2:11">
      <c r="B61" s="80">
        <v>5</v>
      </c>
      <c r="C61" s="57" t="s">
        <v>96</v>
      </c>
      <c r="D61" s="59" t="s">
        <v>97</v>
      </c>
      <c r="E61" s="57" t="s">
        <v>20</v>
      </c>
      <c r="F61" s="57">
        <f>E53</f>
        <v>7</v>
      </c>
      <c r="G61" s="57">
        <v>0</v>
      </c>
      <c r="H61" s="60">
        <f t="shared" si="2"/>
        <v>0</v>
      </c>
      <c r="I61" s="127"/>
      <c r="J61" s="1"/>
      <c r="K61" s="1"/>
    </row>
    <row r="62" spans="2:11">
      <c r="B62" s="57">
        <v>6</v>
      </c>
      <c r="C62" s="67" t="s">
        <v>488</v>
      </c>
      <c r="D62" s="66" t="s">
        <v>489</v>
      </c>
      <c r="E62" s="57" t="s">
        <v>20</v>
      </c>
      <c r="F62" s="13">
        <f>F61</f>
        <v>7</v>
      </c>
      <c r="G62" s="57">
        <v>0</v>
      </c>
      <c r="H62" s="60">
        <f t="shared" si="2"/>
        <v>0</v>
      </c>
      <c r="I62" s="127"/>
      <c r="J62" s="1"/>
      <c r="K62" s="1"/>
    </row>
    <row r="63" spans="2:11">
      <c r="B63" s="80">
        <v>7</v>
      </c>
      <c r="C63" s="57" t="s">
        <v>46</v>
      </c>
      <c r="D63" s="59" t="s">
        <v>100</v>
      </c>
      <c r="E63" s="57" t="s">
        <v>20</v>
      </c>
      <c r="F63" s="57">
        <f>F62</f>
        <v>7</v>
      </c>
      <c r="G63" s="57">
        <v>0</v>
      </c>
      <c r="H63" s="60">
        <f t="shared" si="2"/>
        <v>0</v>
      </c>
      <c r="I63" s="127"/>
      <c r="J63" s="1"/>
      <c r="K63" s="1"/>
    </row>
    <row r="64" spans="2:11">
      <c r="B64" s="57">
        <v>8</v>
      </c>
      <c r="C64" s="61" t="s">
        <v>125</v>
      </c>
      <c r="D64" s="44" t="s">
        <v>101</v>
      </c>
      <c r="E64" s="86" t="s">
        <v>64</v>
      </c>
      <c r="F64" s="85">
        <f>F58</f>
        <v>6</v>
      </c>
      <c r="G64" s="86">
        <v>0</v>
      </c>
      <c r="H64" s="60">
        <f t="shared" si="2"/>
        <v>0</v>
      </c>
      <c r="I64" s="127"/>
      <c r="J64" s="1"/>
      <c r="K64" s="1"/>
    </row>
    <row r="65" spans="2:11">
      <c r="B65" s="80">
        <v>9</v>
      </c>
      <c r="C65" s="61" t="s">
        <v>65</v>
      </c>
      <c r="D65" s="72" t="s">
        <v>490</v>
      </c>
      <c r="E65" s="73" t="s">
        <v>67</v>
      </c>
      <c r="F65" s="73">
        <f>0.01*F60</f>
        <v>0.06</v>
      </c>
      <c r="G65" s="74">
        <v>0</v>
      </c>
      <c r="H65" s="60">
        <f t="shared" si="2"/>
        <v>0</v>
      </c>
      <c r="I65" s="127"/>
      <c r="J65" s="1"/>
      <c r="K65" s="1"/>
    </row>
    <row r="66" spans="2:11">
      <c r="B66" s="57">
        <v>10</v>
      </c>
      <c r="C66" s="61" t="s">
        <v>68</v>
      </c>
      <c r="D66" s="59" t="s">
        <v>103</v>
      </c>
      <c r="E66" s="57" t="s">
        <v>70</v>
      </c>
      <c r="F66" s="57">
        <f>F64*0.01</f>
        <v>0.06</v>
      </c>
      <c r="G66" s="86">
        <v>0</v>
      </c>
      <c r="H66" s="60">
        <f t="shared" si="2"/>
        <v>0</v>
      </c>
      <c r="I66" s="127"/>
      <c r="J66" s="1"/>
      <c r="K66" s="1"/>
    </row>
    <row r="67" spans="2:11">
      <c r="B67" s="75" t="s">
        <v>39</v>
      </c>
      <c r="C67" s="77"/>
      <c r="D67" s="77"/>
      <c r="E67" s="76"/>
      <c r="F67" s="76"/>
      <c r="G67" s="76"/>
      <c r="H67" s="78">
        <f>SUM(H57:H66)</f>
        <v>0</v>
      </c>
      <c r="I67" s="127"/>
      <c r="J67" s="1"/>
      <c r="K67" s="1"/>
    </row>
    <row r="68" spans="2:11">
      <c r="B68" s="1"/>
      <c r="C68" s="124"/>
      <c r="D68" s="125"/>
      <c r="E68" s="124"/>
      <c r="F68" s="125"/>
      <c r="G68" s="125"/>
      <c r="H68" s="125"/>
      <c r="I68" s="127"/>
      <c r="J68" s="1"/>
      <c r="K68" s="1"/>
    </row>
    <row r="69" spans="2:11">
      <c r="B69" s="1"/>
      <c r="C69" s="54" t="s">
        <v>256</v>
      </c>
      <c r="D69" s="54"/>
      <c r="E69" s="54"/>
      <c r="F69" s="54"/>
      <c r="G69" s="54"/>
      <c r="H69" s="54"/>
      <c r="I69" s="127"/>
      <c r="J69" s="1"/>
      <c r="K69" s="1"/>
    </row>
    <row r="70" spans="2:11">
      <c r="B70" s="1"/>
      <c r="C70" s="55" t="s">
        <v>72</v>
      </c>
      <c r="D70" s="56" t="s">
        <v>73</v>
      </c>
      <c r="E70" s="55" t="s">
        <v>15</v>
      </c>
      <c r="F70" s="55" t="s">
        <v>16</v>
      </c>
      <c r="G70" s="55" t="s">
        <v>44</v>
      </c>
      <c r="H70" s="55" t="s">
        <v>45</v>
      </c>
      <c r="I70" s="127"/>
      <c r="J70" s="1"/>
      <c r="K70" s="1"/>
    </row>
    <row r="71" spans="2:11">
      <c r="B71" s="1"/>
      <c r="C71" s="80">
        <v>1</v>
      </c>
      <c r="D71" s="44" t="s">
        <v>106</v>
      </c>
      <c r="E71" s="131" t="s">
        <v>20</v>
      </c>
      <c r="F71" s="45">
        <f>E53*2</f>
        <v>14</v>
      </c>
      <c r="G71" s="45">
        <v>0</v>
      </c>
      <c r="H71" s="60">
        <f>F71*G71</f>
        <v>0</v>
      </c>
      <c r="I71" s="127"/>
      <c r="J71" s="1"/>
      <c r="K71" s="1"/>
    </row>
    <row r="72" spans="2:11">
      <c r="B72" s="1"/>
      <c r="C72" s="80">
        <v>2</v>
      </c>
      <c r="D72" s="83" t="s">
        <v>128</v>
      </c>
      <c r="E72" s="84" t="s">
        <v>83</v>
      </c>
      <c r="F72" s="86">
        <f>F58*0.1</f>
        <v>0.60000000000000009</v>
      </c>
      <c r="G72" s="86">
        <v>0</v>
      </c>
      <c r="H72" s="60">
        <f>F72*G72</f>
        <v>0</v>
      </c>
      <c r="I72" s="127"/>
      <c r="J72" s="1"/>
      <c r="K72" s="1"/>
    </row>
    <row r="73" spans="2:11">
      <c r="B73" s="1"/>
      <c r="C73" s="80">
        <v>3</v>
      </c>
      <c r="D73" s="87" t="s">
        <v>84</v>
      </c>
      <c r="E73" s="84" t="s">
        <v>67</v>
      </c>
      <c r="F73" s="73">
        <f>F58*0.1</f>
        <v>0.60000000000000009</v>
      </c>
      <c r="G73" s="86">
        <v>0</v>
      </c>
      <c r="H73" s="60">
        <f>F73*G73</f>
        <v>0</v>
      </c>
      <c r="I73" s="127"/>
      <c r="J73" s="1"/>
      <c r="K73" s="1"/>
    </row>
    <row r="74" spans="2:11">
      <c r="B74" s="1"/>
      <c r="C74" s="75" t="s">
        <v>130</v>
      </c>
      <c r="D74" s="75"/>
      <c r="E74" s="75"/>
      <c r="F74" s="75" t="s">
        <v>86</v>
      </c>
      <c r="G74" s="75"/>
      <c r="H74" s="78">
        <f>SUM(H71:H73)</f>
        <v>0</v>
      </c>
      <c r="I74" s="127"/>
      <c r="J74" s="1"/>
      <c r="K74" s="1"/>
    </row>
    <row r="75" spans="2:11">
      <c r="B75" s="1"/>
      <c r="C75" s="124"/>
      <c r="D75" s="125"/>
      <c r="E75" s="124"/>
      <c r="F75" s="125"/>
      <c r="G75" s="125"/>
      <c r="H75" s="125"/>
      <c r="I75" s="127"/>
      <c r="J75" s="1"/>
      <c r="K75" s="1"/>
    </row>
    <row r="76" spans="2:11">
      <c r="B76" s="124"/>
      <c r="C76" s="89" t="s">
        <v>131</v>
      </c>
      <c r="D76" s="90"/>
      <c r="E76" s="91"/>
      <c r="F76" s="91"/>
      <c r="G76" s="91"/>
      <c r="H76" s="92">
        <f>H53+H67+H74</f>
        <v>0</v>
      </c>
      <c r="I76" s="127"/>
      <c r="J76" s="1"/>
      <c r="K76" s="1"/>
    </row>
    <row r="77" spans="2:11" ht="16.2">
      <c r="B77" s="291"/>
      <c r="C77" s="292"/>
      <c r="D77" s="293"/>
      <c r="E77" s="293"/>
      <c r="F77" s="294"/>
      <c r="G77" s="293"/>
      <c r="H77" s="295"/>
      <c r="I77" s="295"/>
      <c r="J77" s="1"/>
      <c r="K77" s="1"/>
    </row>
    <row r="78" spans="2:11">
      <c r="B78" s="132" t="s">
        <v>173</v>
      </c>
      <c r="C78" s="132"/>
      <c r="D78" s="132"/>
      <c r="E78" s="132"/>
      <c r="F78" s="132"/>
      <c r="G78" s="132"/>
      <c r="H78" s="132"/>
      <c r="I78" s="1"/>
      <c r="J78" s="1"/>
      <c r="K78" s="1"/>
    </row>
    <row r="79" spans="2:11">
      <c r="B79" s="502" t="s">
        <v>157</v>
      </c>
      <c r="C79" s="503"/>
      <c r="D79" s="503"/>
      <c r="E79" s="503"/>
      <c r="F79" s="503"/>
      <c r="G79" s="503"/>
      <c r="H79" s="504"/>
      <c r="I79" s="1"/>
      <c r="J79" s="1"/>
      <c r="K79" s="1"/>
    </row>
    <row r="80" spans="2:11">
      <c r="B80" s="186" t="s">
        <v>174</v>
      </c>
      <c r="C80" s="142"/>
      <c r="D80" s="186"/>
      <c r="E80" s="142"/>
      <c r="F80" s="142"/>
      <c r="G80" s="142"/>
      <c r="H80" s="142"/>
      <c r="I80" s="1"/>
      <c r="J80" s="1"/>
      <c r="K80" s="1"/>
    </row>
    <row r="81" spans="2:14">
      <c r="B81" s="138" t="s">
        <v>41</v>
      </c>
      <c r="C81" s="138" t="s">
        <v>42</v>
      </c>
      <c r="D81" s="187" t="s">
        <v>43</v>
      </c>
      <c r="E81" s="188" t="s">
        <v>15</v>
      </c>
      <c r="F81" s="188" t="s">
        <v>16</v>
      </c>
      <c r="G81" s="188" t="s">
        <v>44</v>
      </c>
      <c r="H81" s="188" t="s">
        <v>45</v>
      </c>
      <c r="I81" s="1"/>
      <c r="J81" s="1"/>
      <c r="K81" s="1"/>
    </row>
    <row r="82" spans="2:14">
      <c r="B82" s="318">
        <v>1</v>
      </c>
      <c r="C82" s="189" t="s">
        <v>46</v>
      </c>
      <c r="D82" s="151" t="s">
        <v>175</v>
      </c>
      <c r="E82" s="152" t="s">
        <v>20</v>
      </c>
      <c r="F82" s="190">
        <f>E15</f>
        <v>2</v>
      </c>
      <c r="G82" s="150">
        <v>0</v>
      </c>
      <c r="H82" s="60">
        <f t="shared" ref="H82:H87" si="3">F82*G82</f>
        <v>0</v>
      </c>
      <c r="I82" s="1"/>
      <c r="J82" s="1"/>
      <c r="K82" s="1"/>
    </row>
    <row r="83" spans="2:14">
      <c r="B83" s="318">
        <v>2</v>
      </c>
      <c r="C83" s="191" t="s">
        <v>46</v>
      </c>
      <c r="D83" s="151" t="s">
        <v>176</v>
      </c>
      <c r="E83" s="152" t="s">
        <v>20</v>
      </c>
      <c r="F83" s="190">
        <f>F82</f>
        <v>2</v>
      </c>
      <c r="G83" s="150">
        <v>0</v>
      </c>
      <c r="H83" s="60">
        <f t="shared" si="3"/>
        <v>0</v>
      </c>
      <c r="I83" s="1"/>
      <c r="J83" s="1"/>
      <c r="K83" s="1"/>
    </row>
    <row r="84" spans="2:14" ht="27.6">
      <c r="B84" s="318">
        <v>3</v>
      </c>
      <c r="C84" s="191" t="s">
        <v>46</v>
      </c>
      <c r="D84" s="151" t="s">
        <v>177</v>
      </c>
      <c r="E84" s="152" t="s">
        <v>20</v>
      </c>
      <c r="F84" s="190">
        <f>F82</f>
        <v>2</v>
      </c>
      <c r="G84" s="150">
        <v>0</v>
      </c>
      <c r="H84" s="60">
        <f t="shared" si="3"/>
        <v>0</v>
      </c>
      <c r="I84" s="1"/>
      <c r="J84" s="1"/>
      <c r="K84" s="1"/>
    </row>
    <row r="85" spans="2:14">
      <c r="B85" s="318">
        <v>4</v>
      </c>
      <c r="C85" s="191" t="s">
        <v>46</v>
      </c>
      <c r="D85" s="151" t="s">
        <v>178</v>
      </c>
      <c r="E85" s="152" t="s">
        <v>20</v>
      </c>
      <c r="F85" s="190">
        <f>F82</f>
        <v>2</v>
      </c>
      <c r="G85" s="150">
        <v>0</v>
      </c>
      <c r="H85" s="60">
        <f t="shared" si="3"/>
        <v>0</v>
      </c>
      <c r="I85" s="1"/>
      <c r="J85" s="1"/>
      <c r="K85" s="1"/>
    </row>
    <row r="86" spans="2:14">
      <c r="B86" s="318">
        <v>5</v>
      </c>
      <c r="C86" s="191" t="s">
        <v>46</v>
      </c>
      <c r="D86" s="151" t="s">
        <v>179</v>
      </c>
      <c r="E86" s="152" t="s">
        <v>20</v>
      </c>
      <c r="F86" s="190">
        <f>F82</f>
        <v>2</v>
      </c>
      <c r="G86" s="150">
        <v>0</v>
      </c>
      <c r="H86" s="60">
        <f t="shared" si="3"/>
        <v>0</v>
      </c>
      <c r="I86" s="1"/>
      <c r="J86" s="1"/>
      <c r="K86" s="1"/>
    </row>
    <row r="87" spans="2:14">
      <c r="B87" s="319">
        <v>7</v>
      </c>
      <c r="C87" s="193" t="s">
        <v>46</v>
      </c>
      <c r="D87" s="194" t="s">
        <v>180</v>
      </c>
      <c r="E87" s="195" t="s">
        <v>20</v>
      </c>
      <c r="F87" s="196">
        <f>F82</f>
        <v>2</v>
      </c>
      <c r="G87" s="192">
        <v>0</v>
      </c>
      <c r="H87" s="60">
        <f t="shared" si="3"/>
        <v>0</v>
      </c>
      <c r="I87" s="1"/>
      <c r="J87" s="1"/>
      <c r="K87" s="1"/>
    </row>
    <row r="88" spans="2:14">
      <c r="B88" s="94" t="s">
        <v>181</v>
      </c>
      <c r="C88" s="197"/>
      <c r="D88" s="197"/>
      <c r="E88" s="197"/>
      <c r="F88" s="197"/>
      <c r="G88" s="197"/>
      <c r="H88" s="99">
        <f>SUM(H82:H87)</f>
        <v>0</v>
      </c>
      <c r="I88" s="1"/>
      <c r="J88" s="1"/>
      <c r="K88" s="1"/>
    </row>
    <row r="89" spans="2:14">
      <c r="B89" s="100"/>
      <c r="C89" s="101"/>
      <c r="D89" s="101"/>
      <c r="E89" s="101"/>
      <c r="F89" s="101"/>
      <c r="G89" s="101"/>
      <c r="H89" s="204"/>
      <c r="I89" s="101"/>
      <c r="J89" s="1"/>
      <c r="K89" s="1"/>
    </row>
    <row r="90" spans="2:14">
      <c r="B90" s="132" t="s">
        <v>322</v>
      </c>
      <c r="C90" s="132"/>
      <c r="D90" s="132"/>
      <c r="E90" s="132"/>
      <c r="F90" s="132"/>
      <c r="G90" s="132"/>
      <c r="H90" s="132"/>
      <c r="I90" s="1"/>
      <c r="J90" s="1"/>
      <c r="K90" s="1"/>
    </row>
    <row r="91" spans="2:14">
      <c r="B91" s="138" t="s">
        <v>41</v>
      </c>
      <c r="C91" s="138" t="s">
        <v>42</v>
      </c>
      <c r="D91" s="187" t="s">
        <v>43</v>
      </c>
      <c r="E91" s="188" t="s">
        <v>15</v>
      </c>
      <c r="F91" s="188" t="s">
        <v>16</v>
      </c>
      <c r="G91" s="188" t="s">
        <v>44</v>
      </c>
      <c r="H91" s="188" t="s">
        <v>45</v>
      </c>
      <c r="I91" s="54"/>
      <c r="J91" s="54"/>
      <c r="K91" s="54"/>
      <c r="L91" s="320"/>
      <c r="M91" s="320"/>
      <c r="N91" s="320"/>
    </row>
    <row r="92" spans="2:14">
      <c r="B92" s="318">
        <v>1</v>
      </c>
      <c r="C92" s="510" t="s">
        <v>46</v>
      </c>
      <c r="D92" s="511" t="s">
        <v>446</v>
      </c>
      <c r="E92" s="199" t="s">
        <v>20</v>
      </c>
      <c r="F92" s="200">
        <f>E53</f>
        <v>7</v>
      </c>
      <c r="G92" s="141">
        <v>0</v>
      </c>
      <c r="H92" s="60">
        <f>F92*G92</f>
        <v>0</v>
      </c>
      <c r="I92" s="1"/>
      <c r="J92" s="1"/>
      <c r="K92" s="1"/>
    </row>
    <row r="93" spans="2:14">
      <c r="B93" s="318">
        <v>2</v>
      </c>
      <c r="C93" s="191" t="s">
        <v>46</v>
      </c>
      <c r="D93" s="511" t="s">
        <v>178</v>
      </c>
      <c r="E93" s="199" t="s">
        <v>20</v>
      </c>
      <c r="F93" s="200">
        <f>F92</f>
        <v>7</v>
      </c>
      <c r="G93" s="141">
        <v>0</v>
      </c>
      <c r="H93" s="60">
        <f>F93*G93</f>
        <v>0</v>
      </c>
      <c r="I93" s="1"/>
      <c r="J93" s="1"/>
      <c r="K93" s="1"/>
    </row>
    <row r="94" spans="2:14">
      <c r="B94" s="319">
        <v>3</v>
      </c>
      <c r="C94" s="193" t="s">
        <v>46</v>
      </c>
      <c r="D94" s="198" t="s">
        <v>184</v>
      </c>
      <c r="E94" s="195" t="s">
        <v>64</v>
      </c>
      <c r="F94" s="196">
        <f>F58</f>
        <v>6</v>
      </c>
      <c r="G94" s="192">
        <v>0</v>
      </c>
      <c r="H94" s="60">
        <f>F94*G94</f>
        <v>0</v>
      </c>
      <c r="I94" s="1"/>
      <c r="J94" s="1"/>
      <c r="K94" s="1"/>
    </row>
    <row r="95" spans="2:14">
      <c r="B95" s="319">
        <v>4</v>
      </c>
      <c r="C95" s="193" t="s">
        <v>46</v>
      </c>
      <c r="D95" s="194" t="s">
        <v>180</v>
      </c>
      <c r="E95" s="195" t="s">
        <v>64</v>
      </c>
      <c r="F95" s="196">
        <f>F94</f>
        <v>6</v>
      </c>
      <c r="G95" s="192">
        <v>0</v>
      </c>
      <c r="H95" s="60">
        <f>F95*G95</f>
        <v>0</v>
      </c>
      <c r="I95" s="1"/>
      <c r="J95" s="1"/>
      <c r="K95" s="1"/>
    </row>
    <row r="96" spans="2:14">
      <c r="B96" s="94" t="s">
        <v>185</v>
      </c>
      <c r="C96" s="202"/>
      <c r="D96" s="197"/>
      <c r="E96" s="197"/>
      <c r="F96" s="197"/>
      <c r="G96" s="197"/>
      <c r="H96" s="99">
        <f>SUM(H92:H95)</f>
        <v>0</v>
      </c>
      <c r="I96" s="1"/>
      <c r="J96" s="1"/>
      <c r="K96" s="1"/>
    </row>
    <row r="97" spans="2:11">
      <c r="B97" s="101"/>
      <c r="C97" s="203"/>
      <c r="D97" s="101"/>
      <c r="E97" s="101"/>
      <c r="F97" s="101"/>
      <c r="G97" s="101"/>
      <c r="H97" s="204"/>
      <c r="I97" s="101"/>
      <c r="J97" s="1"/>
      <c r="K97" s="1"/>
    </row>
    <row r="98" spans="2:11">
      <c r="B98" s="101"/>
      <c r="C98" s="203"/>
      <c r="D98" s="101"/>
      <c r="E98" s="101"/>
      <c r="F98" s="101"/>
      <c r="G98" s="101"/>
      <c r="H98" s="204"/>
      <c r="I98" s="101"/>
      <c r="J98" s="1"/>
      <c r="K98" s="1"/>
    </row>
    <row r="99" spans="2:11" ht="16.2">
      <c r="B99" s="325" t="s">
        <v>186</v>
      </c>
      <c r="C99" s="326"/>
      <c r="D99" s="327"/>
      <c r="E99" s="327"/>
      <c r="F99" s="327"/>
      <c r="G99" s="327"/>
      <c r="H99" s="328">
        <f>H88+H96</f>
        <v>0</v>
      </c>
      <c r="I99" s="101"/>
      <c r="J99" s="1"/>
      <c r="K99" s="1"/>
    </row>
    <row r="100" spans="2:11" ht="16.2">
      <c r="B100" s="325" t="s">
        <v>187</v>
      </c>
      <c r="C100" s="326"/>
      <c r="D100" s="327"/>
      <c r="E100" s="327"/>
      <c r="F100" s="327"/>
      <c r="G100" s="327"/>
      <c r="H100" s="328">
        <f>H99*2</f>
        <v>0</v>
      </c>
      <c r="I100" s="101"/>
      <c r="J100" s="1"/>
      <c r="K100" s="1"/>
    </row>
    <row r="101" spans="2:11"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2:11"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2:11" ht="16.2">
      <c r="B103" s="1"/>
      <c r="C103" s="329" t="s">
        <v>447</v>
      </c>
      <c r="D103" s="12"/>
      <c r="E103" s="12"/>
      <c r="F103" s="12"/>
      <c r="G103" s="12"/>
      <c r="H103" s="12"/>
      <c r="I103" s="1"/>
      <c r="J103" s="1"/>
      <c r="K103" s="1"/>
    </row>
    <row r="104" spans="2:11">
      <c r="B104" s="1"/>
      <c r="C104" s="209" t="s">
        <v>189</v>
      </c>
      <c r="D104" s="210"/>
      <c r="E104" s="210"/>
      <c r="F104" s="210"/>
      <c r="G104" s="210"/>
      <c r="H104" s="211">
        <f>H15+H53</f>
        <v>0</v>
      </c>
      <c r="I104" s="1"/>
      <c r="J104" s="1"/>
      <c r="K104" s="1"/>
    </row>
    <row r="105" spans="2:11">
      <c r="B105" s="1"/>
      <c r="C105" s="209" t="s">
        <v>190</v>
      </c>
      <c r="D105" s="210"/>
      <c r="E105" s="210"/>
      <c r="F105" s="210"/>
      <c r="G105" s="210"/>
      <c r="H105" s="211">
        <f>H32+H67</f>
        <v>0</v>
      </c>
      <c r="I105" s="1"/>
      <c r="J105" s="1"/>
      <c r="K105" s="1"/>
    </row>
    <row r="106" spans="2:11">
      <c r="B106" s="1"/>
      <c r="C106" s="213" t="s">
        <v>201</v>
      </c>
      <c r="D106" s="214"/>
      <c r="E106" s="214"/>
      <c r="F106" s="214"/>
      <c r="G106" s="214"/>
      <c r="H106" s="215">
        <f>H100</f>
        <v>0</v>
      </c>
      <c r="I106" s="1"/>
      <c r="J106" s="1"/>
      <c r="K106" s="1"/>
    </row>
    <row r="107" spans="2:11">
      <c r="B107" s="1"/>
      <c r="C107" s="213" t="s">
        <v>192</v>
      </c>
      <c r="D107" s="214"/>
      <c r="E107" s="214"/>
      <c r="F107" s="214"/>
      <c r="G107" s="214"/>
      <c r="H107" s="215">
        <f>H45+H74</f>
        <v>0</v>
      </c>
      <c r="I107" s="1"/>
      <c r="J107" s="1"/>
      <c r="K107" s="1"/>
    </row>
    <row r="108" spans="2:11" ht="18">
      <c r="B108" s="1"/>
      <c r="C108" s="586" t="s">
        <v>193</v>
      </c>
      <c r="D108" s="217"/>
      <c r="E108" s="217"/>
      <c r="F108" s="217"/>
      <c r="G108" s="217"/>
      <c r="H108" s="587">
        <f>SUM(H104:H107)</f>
        <v>0</v>
      </c>
      <c r="I108" s="1"/>
      <c r="J108" s="1"/>
      <c r="K108" s="1"/>
    </row>
    <row r="109" spans="2:11" ht="18">
      <c r="B109" s="1"/>
      <c r="C109" s="588" t="s">
        <v>194</v>
      </c>
      <c r="D109" s="30"/>
      <c r="E109" s="30"/>
      <c r="F109" s="30"/>
      <c r="G109" s="30"/>
      <c r="H109" s="587">
        <f>H108/100*21</f>
        <v>0</v>
      </c>
      <c r="I109" s="1"/>
      <c r="J109" s="1"/>
      <c r="K109" s="1"/>
    </row>
    <row r="110" spans="2:11" ht="18.600000000000001">
      <c r="C110" s="589" t="s">
        <v>203</v>
      </c>
      <c r="D110" s="590"/>
      <c r="E110" s="590"/>
      <c r="F110" s="590"/>
      <c r="G110" s="590"/>
      <c r="H110" s="591">
        <f>H108+H109</f>
        <v>0</v>
      </c>
    </row>
  </sheetData>
  <pageMargins left="0.70833333333333304" right="0.70833333333333304" top="0.78749999999999998" bottom="0.78749999999999998" header="0.31527777777777799" footer="0.31527777777777799"/>
  <pageSetup paperSize="9" scale="60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2" manualBreakCount="2">
    <brk id="48" max="16383" man="1"/>
    <brk id="8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10"/>
  <sheetViews>
    <sheetView view="pageBreakPreview" topLeftCell="A70" zoomScaleNormal="93" workbookViewId="0">
      <selection activeCell="G85" sqref="G85"/>
    </sheetView>
  </sheetViews>
  <sheetFormatPr defaultRowHeight="14.4"/>
  <cols>
    <col min="1" max="2" width="9.109375" style="1" customWidth="1"/>
    <col min="3" max="3" width="25.109375" style="1" customWidth="1"/>
    <col min="4" max="4" width="87.33203125" style="1" customWidth="1"/>
    <col min="5" max="5" width="17.33203125" style="1" customWidth="1"/>
    <col min="6" max="6" width="14.44140625" style="1" customWidth="1"/>
    <col min="7" max="7" width="29.33203125" style="1" customWidth="1"/>
    <col min="8" max="8" width="22.6640625" style="1" customWidth="1"/>
    <col min="9" max="9" width="26.44140625" style="1" customWidth="1"/>
    <col min="10" max="10" width="13.88671875" style="1" customWidth="1"/>
    <col min="11" max="1025" width="9.109375" style="1" customWidth="1"/>
  </cols>
  <sheetData>
    <row r="1" spans="2:10" ht="18">
      <c r="B1" s="10" t="s">
        <v>0</v>
      </c>
    </row>
    <row r="2" spans="2:10" ht="18.600000000000001">
      <c r="B2" s="11" t="s">
        <v>491</v>
      </c>
      <c r="C2" s="479"/>
      <c r="D2" s="12"/>
      <c r="E2" s="12"/>
      <c r="F2" s="12"/>
      <c r="G2" s="13"/>
      <c r="H2" s="12"/>
      <c r="I2" s="12"/>
      <c r="J2" s="12"/>
    </row>
    <row r="3" spans="2:10" ht="18">
      <c r="B3" s="14" t="s">
        <v>13</v>
      </c>
      <c r="C3" s="480"/>
      <c r="D3" s="12"/>
      <c r="E3" s="12"/>
      <c r="F3" s="12"/>
      <c r="G3" s="13"/>
      <c r="H3" s="12"/>
      <c r="I3" s="12"/>
      <c r="J3" s="12"/>
    </row>
    <row r="4" spans="2:10">
      <c r="B4" s="15" t="s">
        <v>14</v>
      </c>
    </row>
    <row r="5" spans="2:10" ht="27.6">
      <c r="B5" s="250"/>
      <c r="C5" s="251"/>
      <c r="D5" s="252"/>
      <c r="E5" s="20" t="s">
        <v>15</v>
      </c>
      <c r="F5" s="20" t="s">
        <v>16</v>
      </c>
      <c r="G5" s="20" t="s">
        <v>17</v>
      </c>
      <c r="H5" s="20" t="s">
        <v>18</v>
      </c>
    </row>
    <row r="6" spans="2:10" ht="17.25" customHeight="1">
      <c r="B6" s="17" t="s">
        <v>492</v>
      </c>
      <c r="C6" s="253"/>
      <c r="D6" s="254"/>
      <c r="E6" s="24" t="s">
        <v>20</v>
      </c>
      <c r="F6" s="24">
        <f>E16</f>
        <v>8</v>
      </c>
      <c r="G6" s="592">
        <v>4600</v>
      </c>
      <c r="H6" s="26">
        <f>H48/E16</f>
        <v>0</v>
      </c>
    </row>
    <row r="7" spans="2:10" ht="18" customHeight="1">
      <c r="B7" s="21" t="s">
        <v>211</v>
      </c>
      <c r="C7" s="22"/>
      <c r="D7" s="23"/>
      <c r="E7" s="24" t="s">
        <v>20</v>
      </c>
      <c r="F7" s="24">
        <f>E16</f>
        <v>8</v>
      </c>
      <c r="G7" s="592">
        <v>500</v>
      </c>
      <c r="H7" s="26">
        <f>H60/F54</f>
        <v>0</v>
      </c>
    </row>
    <row r="8" spans="2:10" ht="18" customHeight="1">
      <c r="B8" s="21" t="s">
        <v>493</v>
      </c>
      <c r="C8" s="22"/>
      <c r="D8" s="23"/>
      <c r="E8" s="24" t="s">
        <v>24</v>
      </c>
      <c r="F8" s="24">
        <f>F68</f>
        <v>1.54E-2</v>
      </c>
      <c r="G8" s="592">
        <v>620000</v>
      </c>
      <c r="H8" s="26">
        <f>H72/F68</f>
        <v>0</v>
      </c>
    </row>
    <row r="9" spans="2:10" ht="16.2">
      <c r="B9" s="30"/>
      <c r="C9" s="256"/>
      <c r="D9" s="257"/>
      <c r="E9" s="257"/>
      <c r="F9" s="258"/>
      <c r="G9" s="258"/>
      <c r="H9" s="125"/>
      <c r="I9" s="127"/>
    </row>
    <row r="10" spans="2:10">
      <c r="B10" s="31" t="s">
        <v>212</v>
      </c>
      <c r="C10" s="31"/>
      <c r="D10" s="33"/>
      <c r="E10" s="35"/>
      <c r="F10" s="34"/>
      <c r="G10" s="35"/>
      <c r="H10" s="35"/>
    </row>
    <row r="11" spans="2:10">
      <c r="B11" s="259" t="s">
        <v>482</v>
      </c>
      <c r="C11" s="259"/>
      <c r="D11" s="37"/>
      <c r="E11" s="13"/>
      <c r="F11" s="38"/>
      <c r="G11" s="13"/>
      <c r="H11" s="13"/>
    </row>
    <row r="12" spans="2:10">
      <c r="B12" s="39" t="s">
        <v>29</v>
      </c>
      <c r="C12" s="40" t="s">
        <v>30</v>
      </c>
      <c r="D12" s="41" t="s">
        <v>31</v>
      </c>
      <c r="E12" s="39" t="s">
        <v>32</v>
      </c>
      <c r="F12" s="42" t="s">
        <v>33</v>
      </c>
      <c r="G12" s="39" t="s">
        <v>34</v>
      </c>
      <c r="H12" s="39" t="s">
        <v>35</v>
      </c>
    </row>
    <row r="13" spans="2:10">
      <c r="B13" s="80">
        <v>1</v>
      </c>
      <c r="C13" s="70" t="s">
        <v>494</v>
      </c>
      <c r="D13" s="114" t="s">
        <v>495</v>
      </c>
      <c r="E13" s="80">
        <v>3</v>
      </c>
      <c r="F13" s="114" t="s">
        <v>216</v>
      </c>
      <c r="G13" s="574">
        <v>0</v>
      </c>
      <c r="H13" s="47">
        <f>E13*G13</f>
        <v>0</v>
      </c>
    </row>
    <row r="14" spans="2:10">
      <c r="B14" s="57">
        <v>2</v>
      </c>
      <c r="C14" s="70" t="s">
        <v>496</v>
      </c>
      <c r="D14" s="114" t="s">
        <v>497</v>
      </c>
      <c r="E14" s="57">
        <v>2</v>
      </c>
      <c r="F14" s="119" t="s">
        <v>216</v>
      </c>
      <c r="G14" s="574">
        <v>0</v>
      </c>
      <c r="H14" s="267">
        <f>E14*G14</f>
        <v>0</v>
      </c>
    </row>
    <row r="15" spans="2:10">
      <c r="B15" s="119">
        <v>3</v>
      </c>
      <c r="C15" s="70" t="s">
        <v>498</v>
      </c>
      <c r="D15" s="114" t="s">
        <v>484</v>
      </c>
      <c r="E15" s="119">
        <v>3</v>
      </c>
      <c r="F15" s="119" t="s">
        <v>216</v>
      </c>
      <c r="G15" s="574">
        <v>0</v>
      </c>
      <c r="H15" s="267">
        <f>E15*G15</f>
        <v>0</v>
      </c>
    </row>
    <row r="16" spans="2:10">
      <c r="B16" s="75" t="s">
        <v>39</v>
      </c>
      <c r="C16" s="76"/>
      <c r="D16" s="77"/>
      <c r="E16" s="76">
        <f>SUM(E13:E15)</f>
        <v>8</v>
      </c>
      <c r="F16" s="76"/>
      <c r="G16" s="123"/>
      <c r="H16" s="78">
        <f>SUM(H13:H15)</f>
        <v>0</v>
      </c>
    </row>
    <row r="17" spans="2:9" ht="16.2">
      <c r="B17" s="256"/>
      <c r="C17" s="257"/>
      <c r="D17" s="257"/>
      <c r="E17" s="257"/>
      <c r="F17" s="258"/>
      <c r="G17" s="257"/>
      <c r="H17" s="257"/>
      <c r="I17" s="257"/>
    </row>
    <row r="18" spans="2:9">
      <c r="B18" s="259" t="s">
        <v>485</v>
      </c>
      <c r="C18" s="54"/>
      <c r="D18" s="259"/>
      <c r="E18" s="259"/>
      <c r="F18" s="53"/>
      <c r="G18" s="268"/>
      <c r="H18" s="53"/>
      <c r="I18" s="257"/>
    </row>
    <row r="19" spans="2:9">
      <c r="B19" s="55" t="s">
        <v>41</v>
      </c>
      <c r="C19" s="55" t="s">
        <v>42</v>
      </c>
      <c r="D19" s="56" t="s">
        <v>43</v>
      </c>
      <c r="E19" s="55" t="s">
        <v>15</v>
      </c>
      <c r="F19" s="55" t="s">
        <v>16</v>
      </c>
      <c r="G19" s="55" t="s">
        <v>44</v>
      </c>
      <c r="H19" s="55" t="s">
        <v>45</v>
      </c>
      <c r="I19" s="257"/>
    </row>
    <row r="20" spans="2:9">
      <c r="B20" s="80">
        <v>1</v>
      </c>
      <c r="C20" s="287" t="s">
        <v>46</v>
      </c>
      <c r="D20" s="12" t="s">
        <v>47</v>
      </c>
      <c r="E20" s="80" t="s">
        <v>20</v>
      </c>
      <c r="F20" s="80">
        <f>E16</f>
        <v>8</v>
      </c>
      <c r="G20" s="80">
        <v>0</v>
      </c>
      <c r="H20" s="267">
        <f t="shared" ref="H20:H32" si="0">F20*G20</f>
        <v>0</v>
      </c>
      <c r="I20" s="257"/>
    </row>
    <row r="21" spans="2:9">
      <c r="B21" s="57">
        <v>2</v>
      </c>
      <c r="C21" s="61" t="s">
        <v>220</v>
      </c>
      <c r="D21" s="59" t="s">
        <v>221</v>
      </c>
      <c r="E21" s="57" t="s">
        <v>20</v>
      </c>
      <c r="F21" s="57">
        <f>F20</f>
        <v>8</v>
      </c>
      <c r="G21" s="57">
        <v>0</v>
      </c>
      <c r="H21" s="267">
        <f t="shared" si="0"/>
        <v>0</v>
      </c>
      <c r="I21" s="257"/>
    </row>
    <row r="22" spans="2:9">
      <c r="B22" s="80">
        <v>3</v>
      </c>
      <c r="C22" s="63" t="s">
        <v>46</v>
      </c>
      <c r="D22" s="59" t="s">
        <v>50</v>
      </c>
      <c r="E22" s="57" t="s">
        <v>20</v>
      </c>
      <c r="F22" s="57">
        <f>E16</f>
        <v>8</v>
      </c>
      <c r="G22" s="57">
        <v>0</v>
      </c>
      <c r="H22" s="60">
        <f t="shared" si="0"/>
        <v>0</v>
      </c>
      <c r="I22" s="257"/>
    </row>
    <row r="23" spans="2:9">
      <c r="B23" s="57">
        <v>4</v>
      </c>
      <c r="C23" s="63" t="s">
        <v>51</v>
      </c>
      <c r="D23" s="59" t="s">
        <v>52</v>
      </c>
      <c r="E23" s="57" t="s">
        <v>20</v>
      </c>
      <c r="F23" s="57">
        <f>F20</f>
        <v>8</v>
      </c>
      <c r="G23" s="57">
        <v>0</v>
      </c>
      <c r="H23" s="267">
        <f t="shared" si="0"/>
        <v>0</v>
      </c>
      <c r="I23" s="257"/>
    </row>
    <row r="24" spans="2:9">
      <c r="B24" s="80">
        <v>5</v>
      </c>
      <c r="C24" s="63" t="s">
        <v>46</v>
      </c>
      <c r="D24" s="59" t="s">
        <v>53</v>
      </c>
      <c r="E24" s="57" t="s">
        <v>20</v>
      </c>
      <c r="F24" s="57">
        <f>F20</f>
        <v>8</v>
      </c>
      <c r="G24" s="57">
        <v>0</v>
      </c>
      <c r="H24" s="267">
        <f t="shared" si="0"/>
        <v>0</v>
      </c>
      <c r="I24" s="257"/>
    </row>
    <row r="25" spans="2:9">
      <c r="B25" s="57">
        <v>6</v>
      </c>
      <c r="C25" s="63" t="s">
        <v>54</v>
      </c>
      <c r="D25" s="59" t="s">
        <v>55</v>
      </c>
      <c r="E25" s="57" t="s">
        <v>20</v>
      </c>
      <c r="F25" s="57">
        <f>F20</f>
        <v>8</v>
      </c>
      <c r="G25" s="57">
        <v>0</v>
      </c>
      <c r="H25" s="267">
        <f t="shared" si="0"/>
        <v>0</v>
      </c>
      <c r="I25" s="257"/>
    </row>
    <row r="26" spans="2:9">
      <c r="B26" s="80">
        <v>7</v>
      </c>
      <c r="C26" s="63" t="s">
        <v>56</v>
      </c>
      <c r="D26" s="70" t="s">
        <v>57</v>
      </c>
      <c r="E26" s="57" t="s">
        <v>20</v>
      </c>
      <c r="F26" s="57">
        <f>F20</f>
        <v>8</v>
      </c>
      <c r="G26" s="57">
        <v>0</v>
      </c>
      <c r="H26" s="267">
        <f t="shared" si="0"/>
        <v>0</v>
      </c>
      <c r="I26" s="257"/>
    </row>
    <row r="27" spans="2:9">
      <c r="B27" s="57">
        <v>8</v>
      </c>
      <c r="C27" s="63" t="s">
        <v>46</v>
      </c>
      <c r="D27" s="70" t="s">
        <v>58</v>
      </c>
      <c r="E27" s="57" t="s">
        <v>20</v>
      </c>
      <c r="F27" s="57">
        <f>E16</f>
        <v>8</v>
      </c>
      <c r="G27" s="57">
        <v>0</v>
      </c>
      <c r="H27" s="267">
        <f t="shared" si="0"/>
        <v>0</v>
      </c>
      <c r="I27" s="257"/>
    </row>
    <row r="28" spans="2:9">
      <c r="B28" s="80">
        <v>9</v>
      </c>
      <c r="C28" s="63" t="s">
        <v>59</v>
      </c>
      <c r="D28" s="59" t="s">
        <v>60</v>
      </c>
      <c r="E28" s="57" t="s">
        <v>20</v>
      </c>
      <c r="F28" s="57">
        <f>F20</f>
        <v>8</v>
      </c>
      <c r="G28" s="57">
        <v>0</v>
      </c>
      <c r="H28" s="267">
        <f t="shared" si="0"/>
        <v>0</v>
      </c>
      <c r="I28" s="257"/>
    </row>
    <row r="29" spans="2:9">
      <c r="B29" s="57">
        <v>10</v>
      </c>
      <c r="C29" s="38" t="s">
        <v>62</v>
      </c>
      <c r="D29" s="59" t="s">
        <v>222</v>
      </c>
      <c r="E29" s="57" t="s">
        <v>64</v>
      </c>
      <c r="F29" s="57">
        <f>F20</f>
        <v>8</v>
      </c>
      <c r="G29" s="57">
        <v>0</v>
      </c>
      <c r="H29" s="267">
        <f t="shared" si="0"/>
        <v>0</v>
      </c>
      <c r="I29" s="257"/>
    </row>
    <row r="30" spans="2:9">
      <c r="B30" s="80">
        <v>11</v>
      </c>
      <c r="C30" s="61" t="s">
        <v>46</v>
      </c>
      <c r="D30" s="59" t="s">
        <v>61</v>
      </c>
      <c r="E30" s="57" t="s">
        <v>20</v>
      </c>
      <c r="F30" s="62">
        <f>E16</f>
        <v>8</v>
      </c>
      <c r="G30" s="57">
        <v>0</v>
      </c>
      <c r="H30" s="60">
        <f t="shared" si="0"/>
        <v>0</v>
      </c>
      <c r="I30" s="257"/>
    </row>
    <row r="31" spans="2:9">
      <c r="B31" s="57">
        <v>12</v>
      </c>
      <c r="C31" s="61" t="s">
        <v>65</v>
      </c>
      <c r="D31" s="72" t="s">
        <v>499</v>
      </c>
      <c r="E31" s="73" t="s">
        <v>67</v>
      </c>
      <c r="F31" s="57">
        <f>0.06*F29</f>
        <v>0.48</v>
      </c>
      <c r="G31" s="74">
        <v>0</v>
      </c>
      <c r="H31" s="267">
        <f t="shared" si="0"/>
        <v>0</v>
      </c>
      <c r="I31" s="257"/>
    </row>
    <row r="32" spans="2:9">
      <c r="B32" s="80">
        <v>13</v>
      </c>
      <c r="C32" s="61" t="s">
        <v>68</v>
      </c>
      <c r="D32" s="59" t="s">
        <v>69</v>
      </c>
      <c r="E32" s="57" t="s">
        <v>70</v>
      </c>
      <c r="F32" s="585">
        <f>0.15*F20</f>
        <v>1.2</v>
      </c>
      <c r="G32" s="57">
        <v>0</v>
      </c>
      <c r="H32" s="267">
        <f t="shared" si="0"/>
        <v>0</v>
      </c>
      <c r="I32" s="257"/>
    </row>
    <row r="33" spans="2:9">
      <c r="B33" s="75" t="s">
        <v>39</v>
      </c>
      <c r="C33" s="76"/>
      <c r="D33" s="77"/>
      <c r="E33" s="76"/>
      <c r="F33" s="76"/>
      <c r="G33" s="76"/>
      <c r="H33" s="78">
        <f>SUM(H20:H32)</f>
        <v>0</v>
      </c>
      <c r="I33" s="257"/>
    </row>
    <row r="34" spans="2:9" ht="16.2">
      <c r="B34" s="256"/>
      <c r="C34" s="257"/>
      <c r="D34" s="257"/>
      <c r="E34" s="257"/>
      <c r="F34" s="258"/>
      <c r="G34" s="257"/>
      <c r="H34" s="257"/>
      <c r="I34" s="257"/>
    </row>
    <row r="35" spans="2:9" ht="16.2">
      <c r="B35" s="256"/>
      <c r="C35" s="54" t="s">
        <v>224</v>
      </c>
      <c r="D35" s="79"/>
      <c r="E35" s="79"/>
      <c r="F35" s="79"/>
      <c r="G35" s="79"/>
      <c r="H35" s="79"/>
      <c r="I35" s="257"/>
    </row>
    <row r="36" spans="2:9" ht="16.2">
      <c r="B36" s="256"/>
      <c r="C36" s="55" t="s">
        <v>72</v>
      </c>
      <c r="D36" s="56" t="s">
        <v>73</v>
      </c>
      <c r="E36" s="55" t="s">
        <v>15</v>
      </c>
      <c r="F36" s="55" t="s">
        <v>16</v>
      </c>
      <c r="G36" s="55" t="s">
        <v>44</v>
      </c>
      <c r="H36" s="55" t="s">
        <v>45</v>
      </c>
      <c r="I36" s="257"/>
    </row>
    <row r="37" spans="2:9" ht="16.2">
      <c r="B37" s="256"/>
      <c r="C37" s="80">
        <v>1</v>
      </c>
      <c r="D37" s="44" t="s">
        <v>74</v>
      </c>
      <c r="E37" s="131" t="s">
        <v>20</v>
      </c>
      <c r="F37" s="45">
        <f>E16*3</f>
        <v>24</v>
      </c>
      <c r="G37" s="45">
        <v>0</v>
      </c>
      <c r="H37" s="267">
        <f t="shared" ref="H37:H45" si="1">F37*G37</f>
        <v>0</v>
      </c>
      <c r="I37" s="257"/>
    </row>
    <row r="38" spans="2:9" ht="16.2">
      <c r="B38" s="256"/>
      <c r="C38" s="80">
        <v>2</v>
      </c>
      <c r="D38" s="59" t="s">
        <v>75</v>
      </c>
      <c r="E38" s="61" t="s">
        <v>20</v>
      </c>
      <c r="F38" s="57">
        <f>F37</f>
        <v>24</v>
      </c>
      <c r="G38" s="57">
        <v>0</v>
      </c>
      <c r="H38" s="267">
        <f t="shared" si="1"/>
        <v>0</v>
      </c>
      <c r="I38" s="257"/>
    </row>
    <row r="39" spans="2:9" ht="16.2">
      <c r="B39" s="256"/>
      <c r="C39" s="80">
        <v>3</v>
      </c>
      <c r="D39" s="81" t="s">
        <v>76</v>
      </c>
      <c r="E39" s="57" t="s">
        <v>20</v>
      </c>
      <c r="F39" s="82">
        <f>F37</f>
        <v>24</v>
      </c>
      <c r="G39" s="57">
        <v>0</v>
      </c>
      <c r="H39" s="267">
        <f t="shared" si="1"/>
        <v>0</v>
      </c>
      <c r="I39" s="257"/>
    </row>
    <row r="40" spans="2:9" ht="16.2">
      <c r="B40" s="256"/>
      <c r="C40" s="80">
        <v>4</v>
      </c>
      <c r="D40" s="83" t="s">
        <v>77</v>
      </c>
      <c r="E40" s="84" t="s">
        <v>78</v>
      </c>
      <c r="F40" s="85">
        <f>E16</f>
        <v>8</v>
      </c>
      <c r="G40" s="86">
        <v>0</v>
      </c>
      <c r="H40" s="267">
        <f t="shared" si="1"/>
        <v>0</v>
      </c>
      <c r="I40" s="257"/>
    </row>
    <row r="41" spans="2:9" ht="16.2">
      <c r="B41" s="256"/>
      <c r="C41" s="80">
        <v>5</v>
      </c>
      <c r="D41" s="81" t="s">
        <v>79</v>
      </c>
      <c r="E41" s="61" t="s">
        <v>20</v>
      </c>
      <c r="F41" s="57">
        <f>E16</f>
        <v>8</v>
      </c>
      <c r="G41" s="57">
        <v>0</v>
      </c>
      <c r="H41" s="60">
        <f t="shared" si="1"/>
        <v>0</v>
      </c>
      <c r="I41" s="257"/>
    </row>
    <row r="42" spans="2:9" ht="16.2">
      <c r="B42" s="256"/>
      <c r="C42" s="80">
        <v>6</v>
      </c>
      <c r="D42" s="83" t="s">
        <v>80</v>
      </c>
      <c r="E42" s="84" t="s">
        <v>20</v>
      </c>
      <c r="F42" s="57">
        <f>E16</f>
        <v>8</v>
      </c>
      <c r="G42" s="86">
        <v>0</v>
      </c>
      <c r="H42" s="267">
        <f t="shared" si="1"/>
        <v>0</v>
      </c>
      <c r="I42" s="257"/>
    </row>
    <row r="43" spans="2:9" ht="16.2">
      <c r="B43" s="256"/>
      <c r="C43" s="80">
        <v>7</v>
      </c>
      <c r="D43" s="83" t="s">
        <v>81</v>
      </c>
      <c r="E43" s="84" t="s">
        <v>20</v>
      </c>
      <c r="F43" s="86">
        <f>E16</f>
        <v>8</v>
      </c>
      <c r="G43" s="86">
        <v>0</v>
      </c>
      <c r="H43" s="60">
        <f t="shared" si="1"/>
        <v>0</v>
      </c>
      <c r="I43" s="257"/>
    </row>
    <row r="44" spans="2:9" ht="16.2">
      <c r="B44" s="256"/>
      <c r="C44" s="80">
        <v>8</v>
      </c>
      <c r="D44" s="83" t="s">
        <v>107</v>
      </c>
      <c r="E44" s="84" t="s">
        <v>83</v>
      </c>
      <c r="F44" s="86">
        <f>E15</f>
        <v>3</v>
      </c>
      <c r="G44" s="86">
        <v>0</v>
      </c>
      <c r="H44" s="60">
        <f t="shared" si="1"/>
        <v>0</v>
      </c>
      <c r="I44" s="257"/>
    </row>
    <row r="45" spans="2:9" ht="16.2">
      <c r="B45" s="256"/>
      <c r="C45" s="80">
        <v>9</v>
      </c>
      <c r="D45" s="87" t="s">
        <v>84</v>
      </c>
      <c r="E45" s="84" t="s">
        <v>67</v>
      </c>
      <c r="F45" s="57">
        <f>F29*0.1</f>
        <v>0.8</v>
      </c>
      <c r="G45" s="86">
        <v>0</v>
      </c>
      <c r="H45" s="267">
        <f t="shared" si="1"/>
        <v>0</v>
      </c>
      <c r="I45" s="257"/>
    </row>
    <row r="46" spans="2:9" ht="16.2">
      <c r="B46" s="256"/>
      <c r="C46" s="75" t="s">
        <v>85</v>
      </c>
      <c r="D46" s="107"/>
      <c r="E46" s="108"/>
      <c r="F46" s="108" t="s">
        <v>86</v>
      </c>
      <c r="G46" s="108"/>
      <c r="H46" s="143">
        <f>SUM(H37:H45)</f>
        <v>0</v>
      </c>
      <c r="I46" s="257"/>
    </row>
    <row r="47" spans="2:9" ht="16.2">
      <c r="B47" s="256"/>
      <c r="C47" s="277"/>
      <c r="D47" s="278"/>
      <c r="E47" s="277"/>
      <c r="F47" s="278"/>
      <c r="G47" s="278"/>
      <c r="H47" s="278"/>
      <c r="I47" s="257"/>
    </row>
    <row r="48" spans="2:9" ht="16.2">
      <c r="B48" s="256"/>
      <c r="C48" s="89" t="s">
        <v>225</v>
      </c>
      <c r="D48" s="90"/>
      <c r="E48" s="91"/>
      <c r="F48" s="91"/>
      <c r="G48" s="91"/>
      <c r="H48" s="92">
        <f>H16+H33+H46</f>
        <v>0</v>
      </c>
      <c r="I48" s="257"/>
    </row>
    <row r="49" spans="2:9" ht="16.2">
      <c r="B49" s="256"/>
      <c r="C49" s="257"/>
      <c r="D49" s="257"/>
      <c r="E49" s="257"/>
      <c r="F49" s="258"/>
      <c r="G49" s="257"/>
      <c r="H49" s="257"/>
      <c r="I49" s="257"/>
    </row>
    <row r="50" spans="2:9">
      <c r="B50" s="132" t="s">
        <v>173</v>
      </c>
      <c r="C50" s="132"/>
      <c r="D50" s="132"/>
      <c r="E50" s="132"/>
      <c r="F50" s="132"/>
      <c r="G50" s="132"/>
      <c r="H50" s="132"/>
    </row>
    <row r="51" spans="2:9">
      <c r="B51" s="186" t="s">
        <v>157</v>
      </c>
      <c r="C51" s="142"/>
      <c r="D51" s="142"/>
      <c r="E51" s="142"/>
      <c r="F51" s="142"/>
      <c r="G51" s="142"/>
      <c r="H51" s="142"/>
    </row>
    <row r="52" spans="2:9">
      <c r="B52" s="186" t="s">
        <v>174</v>
      </c>
      <c r="C52" s="142"/>
      <c r="D52" s="186"/>
      <c r="E52" s="142"/>
      <c r="F52" s="142"/>
      <c r="G52" s="142"/>
      <c r="H52" s="142"/>
    </row>
    <row r="53" spans="2:9">
      <c r="B53" s="138" t="s">
        <v>41</v>
      </c>
      <c r="C53" s="138" t="s">
        <v>42</v>
      </c>
      <c r="D53" s="187" t="s">
        <v>43</v>
      </c>
      <c r="E53" s="188" t="s">
        <v>15</v>
      </c>
      <c r="F53" s="188" t="s">
        <v>16</v>
      </c>
      <c r="G53" s="188" t="s">
        <v>44</v>
      </c>
      <c r="H53" s="188" t="s">
        <v>45</v>
      </c>
    </row>
    <row r="54" spans="2:9">
      <c r="B54" s="80">
        <v>1</v>
      </c>
      <c r="C54" s="189" t="s">
        <v>46</v>
      </c>
      <c r="D54" s="151" t="s">
        <v>175</v>
      </c>
      <c r="E54" s="152" t="s">
        <v>20</v>
      </c>
      <c r="F54" s="190">
        <f>E16</f>
        <v>8</v>
      </c>
      <c r="G54" s="150">
        <v>0</v>
      </c>
      <c r="H54" s="267">
        <f t="shared" ref="H54:H59" si="2">F54*G54</f>
        <v>0</v>
      </c>
    </row>
    <row r="55" spans="2:9">
      <c r="B55" s="80">
        <v>2</v>
      </c>
      <c r="C55" s="191" t="s">
        <v>46</v>
      </c>
      <c r="D55" s="151" t="s">
        <v>176</v>
      </c>
      <c r="E55" s="152" t="s">
        <v>20</v>
      </c>
      <c r="F55" s="190">
        <f>F54</f>
        <v>8</v>
      </c>
      <c r="G55" s="150">
        <v>0</v>
      </c>
      <c r="H55" s="267">
        <f t="shared" si="2"/>
        <v>0</v>
      </c>
    </row>
    <row r="56" spans="2:9" ht="27.6">
      <c r="B56" s="80">
        <v>3</v>
      </c>
      <c r="C56" s="191" t="s">
        <v>46</v>
      </c>
      <c r="D56" s="151" t="s">
        <v>177</v>
      </c>
      <c r="E56" s="152" t="s">
        <v>20</v>
      </c>
      <c r="F56" s="190">
        <f>F54</f>
        <v>8</v>
      </c>
      <c r="G56" s="150">
        <v>0</v>
      </c>
      <c r="H56" s="267">
        <f t="shared" si="2"/>
        <v>0</v>
      </c>
    </row>
    <row r="57" spans="2:9">
      <c r="B57" s="80">
        <v>4</v>
      </c>
      <c r="C57" s="191" t="s">
        <v>46</v>
      </c>
      <c r="D57" s="151" t="s">
        <v>178</v>
      </c>
      <c r="E57" s="152" t="s">
        <v>20</v>
      </c>
      <c r="F57" s="190">
        <f>F54</f>
        <v>8</v>
      </c>
      <c r="G57" s="150">
        <v>0</v>
      </c>
      <c r="H57" s="267">
        <f t="shared" si="2"/>
        <v>0</v>
      </c>
    </row>
    <row r="58" spans="2:9">
      <c r="B58" s="80">
        <v>5</v>
      </c>
      <c r="C58" s="191" t="s">
        <v>46</v>
      </c>
      <c r="D58" s="151" t="s">
        <v>179</v>
      </c>
      <c r="E58" s="152" t="s">
        <v>20</v>
      </c>
      <c r="F58" s="190">
        <f>F54</f>
        <v>8</v>
      </c>
      <c r="G58" s="150">
        <v>0</v>
      </c>
      <c r="H58" s="267">
        <f t="shared" si="2"/>
        <v>0</v>
      </c>
    </row>
    <row r="59" spans="2:9">
      <c r="B59" s="80">
        <v>6</v>
      </c>
      <c r="C59" s="193" t="s">
        <v>46</v>
      </c>
      <c r="D59" s="194" t="s">
        <v>180</v>
      </c>
      <c r="E59" s="195" t="s">
        <v>20</v>
      </c>
      <c r="F59" s="196">
        <f>F54</f>
        <v>8</v>
      </c>
      <c r="G59" s="192">
        <v>0</v>
      </c>
      <c r="H59" s="267">
        <f t="shared" si="2"/>
        <v>0</v>
      </c>
    </row>
    <row r="60" spans="2:9">
      <c r="B60" s="94" t="s">
        <v>181</v>
      </c>
      <c r="C60" s="197"/>
      <c r="D60" s="197"/>
      <c r="E60" s="197"/>
      <c r="F60" s="197"/>
      <c r="G60" s="197"/>
      <c r="H60" s="99">
        <f>SUM(H54:H59)</f>
        <v>0</v>
      </c>
    </row>
    <row r="61" spans="2:9">
      <c r="B61" s="100"/>
      <c r="C61" s="101"/>
      <c r="D61" s="101"/>
      <c r="E61" s="101"/>
      <c r="F61" s="101"/>
      <c r="G61" s="101"/>
      <c r="H61" s="204"/>
      <c r="I61" s="101"/>
    </row>
    <row r="62" spans="2:9" ht="16.2">
      <c r="B62" s="325" t="s">
        <v>187</v>
      </c>
      <c r="C62" s="326"/>
      <c r="D62" s="327"/>
      <c r="E62" s="327"/>
      <c r="F62" s="327"/>
      <c r="G62" s="327"/>
      <c r="H62" s="328">
        <f>H60*2</f>
        <v>0</v>
      </c>
      <c r="I62" s="101"/>
    </row>
    <row r="64" spans="2:9">
      <c r="B64" s="132" t="s">
        <v>500</v>
      </c>
      <c r="C64" s="132"/>
      <c r="D64" s="132"/>
      <c r="E64" s="132"/>
      <c r="F64" s="132"/>
      <c r="G64" s="132"/>
      <c r="H64" s="132"/>
    </row>
    <row r="65" spans="2:9">
      <c r="B65" s="145" t="s">
        <v>157</v>
      </c>
      <c r="C65" s="146"/>
      <c r="D65" s="146"/>
      <c r="E65" s="146"/>
      <c r="F65" s="146"/>
      <c r="G65" s="146"/>
      <c r="H65" s="146"/>
    </row>
    <row r="66" spans="2:9">
      <c r="B66" s="147" t="s">
        <v>41</v>
      </c>
      <c r="C66" s="147" t="s">
        <v>42</v>
      </c>
      <c r="D66" s="148" t="s">
        <v>43</v>
      </c>
      <c r="E66" s="149" t="s">
        <v>15</v>
      </c>
      <c r="F66" s="149" t="s">
        <v>16</v>
      </c>
      <c r="G66" s="149" t="s">
        <v>44</v>
      </c>
      <c r="H66" s="149" t="s">
        <v>45</v>
      </c>
    </row>
    <row r="67" spans="2:9">
      <c r="B67" s="80">
        <v>1</v>
      </c>
      <c r="C67" s="147" t="s">
        <v>46</v>
      </c>
      <c r="D67" s="151" t="s">
        <v>501</v>
      </c>
      <c r="E67" s="152" t="s">
        <v>24</v>
      </c>
      <c r="F67" s="67">
        <v>1.54E-2</v>
      </c>
      <c r="G67" s="150">
        <v>0</v>
      </c>
      <c r="H67" s="267">
        <f>F67*G67</f>
        <v>0</v>
      </c>
    </row>
    <row r="68" spans="2:9">
      <c r="B68" s="80">
        <v>2</v>
      </c>
      <c r="C68" s="153" t="s">
        <v>46</v>
      </c>
      <c r="D68" s="151" t="s">
        <v>159</v>
      </c>
      <c r="E68" s="152" t="s">
        <v>24</v>
      </c>
      <c r="F68" s="67">
        <v>1.54E-2</v>
      </c>
      <c r="G68" s="150">
        <v>0</v>
      </c>
      <c r="H68" s="267">
        <f>F68*G68</f>
        <v>0</v>
      </c>
    </row>
    <row r="69" spans="2:9">
      <c r="B69" s="80">
        <v>3</v>
      </c>
      <c r="C69" s="153" t="s">
        <v>46</v>
      </c>
      <c r="D69" s="151" t="s">
        <v>502</v>
      </c>
      <c r="E69" s="152" t="s">
        <v>24</v>
      </c>
      <c r="F69" s="67">
        <v>1.54E-2</v>
      </c>
      <c r="G69" s="150">
        <v>0</v>
      </c>
      <c r="H69" s="267">
        <f>F69*G69</f>
        <v>0</v>
      </c>
    </row>
    <row r="70" spans="2:9">
      <c r="B70" s="80">
        <v>4</v>
      </c>
      <c r="C70" s="313" t="s">
        <v>46</v>
      </c>
      <c r="D70" s="151" t="s">
        <v>317</v>
      </c>
      <c r="E70" s="152" t="s">
        <v>24</v>
      </c>
      <c r="F70" s="67">
        <v>1.54E-2</v>
      </c>
      <c r="G70" s="150">
        <v>0</v>
      </c>
      <c r="H70" s="267">
        <f>F70*G70</f>
        <v>0</v>
      </c>
    </row>
    <row r="71" spans="2:9">
      <c r="B71" s="80">
        <v>5</v>
      </c>
      <c r="C71" s="155" t="s">
        <v>46</v>
      </c>
      <c r="D71" s="156" t="s">
        <v>162</v>
      </c>
      <c r="E71" s="157" t="s">
        <v>24</v>
      </c>
      <c r="F71" s="67">
        <v>1.54E-2</v>
      </c>
      <c r="G71" s="154">
        <v>0</v>
      </c>
      <c r="H71" s="267">
        <f>F71*G71</f>
        <v>0</v>
      </c>
    </row>
    <row r="72" spans="2:9">
      <c r="B72" s="158" t="s">
        <v>318</v>
      </c>
      <c r="C72" s="159"/>
      <c r="D72" s="159"/>
      <c r="E72" s="159"/>
      <c r="F72" s="159"/>
      <c r="G72" s="159"/>
      <c r="H72" s="160">
        <f>SUM(H67:H71)</f>
        <v>0</v>
      </c>
      <c r="I72" s="212"/>
    </row>
    <row r="74" spans="2:9">
      <c r="B74" s="161" t="s">
        <v>164</v>
      </c>
      <c r="C74" s="110"/>
      <c r="D74" s="110"/>
      <c r="E74" s="111"/>
      <c r="F74" s="111"/>
      <c r="G74" s="111"/>
      <c r="H74" s="112"/>
    </row>
    <row r="75" spans="2:9">
      <c r="B75" s="161" t="s">
        <v>165</v>
      </c>
      <c r="C75" s="162"/>
      <c r="D75" s="163"/>
      <c r="E75" s="164"/>
      <c r="F75" s="164"/>
      <c r="G75" s="164"/>
      <c r="H75" s="163"/>
    </row>
    <row r="76" spans="2:9">
      <c r="B76" s="165" t="s">
        <v>41</v>
      </c>
      <c r="C76" s="165" t="s">
        <v>42</v>
      </c>
      <c r="D76" s="166" t="s">
        <v>43</v>
      </c>
      <c r="E76" s="167" t="s">
        <v>15</v>
      </c>
      <c r="F76" s="167" t="s">
        <v>16</v>
      </c>
      <c r="G76" s="167" t="s">
        <v>44</v>
      </c>
      <c r="H76" s="167" t="s">
        <v>45</v>
      </c>
    </row>
    <row r="77" spans="2:9">
      <c r="B77" s="168">
        <v>1</v>
      </c>
      <c r="C77" s="169" t="s">
        <v>46</v>
      </c>
      <c r="D77" s="170" t="s">
        <v>319</v>
      </c>
      <c r="E77" s="168" t="s">
        <v>24</v>
      </c>
      <c r="F77" s="171">
        <f>F67</f>
        <v>1.54E-2</v>
      </c>
      <c r="G77" s="168">
        <v>0</v>
      </c>
      <c r="H77" s="172">
        <f>F77*G77</f>
        <v>0</v>
      </c>
    </row>
    <row r="78" spans="2:9">
      <c r="B78" s="168">
        <v>2</v>
      </c>
      <c r="C78" s="310" t="s">
        <v>46</v>
      </c>
      <c r="D78" s="306" t="s">
        <v>320</v>
      </c>
      <c r="E78" s="309" t="s">
        <v>24</v>
      </c>
      <c r="F78" s="316">
        <f>F77</f>
        <v>1.54E-2</v>
      </c>
      <c r="G78" s="309">
        <v>0</v>
      </c>
      <c r="H78" s="172">
        <f>F78*G78</f>
        <v>0</v>
      </c>
    </row>
    <row r="79" spans="2:9">
      <c r="B79" s="168">
        <v>3</v>
      </c>
      <c r="C79" s="173" t="s">
        <v>46</v>
      </c>
      <c r="D79" s="174" t="s">
        <v>167</v>
      </c>
      <c r="E79" s="175" t="s">
        <v>24</v>
      </c>
      <c r="F79" s="317">
        <v>2.8899999999999999E-2</v>
      </c>
      <c r="G79" s="177">
        <v>0</v>
      </c>
      <c r="H79" s="172">
        <f>F79*G79</f>
        <v>0</v>
      </c>
    </row>
    <row r="80" spans="2:9">
      <c r="B80" s="178" t="s">
        <v>168</v>
      </c>
      <c r="C80" s="179"/>
      <c r="D80" s="180"/>
      <c r="E80" s="180"/>
      <c r="F80" s="180"/>
      <c r="G80" s="180"/>
      <c r="H80" s="181">
        <f>SUM(H77:H79)</f>
        <v>0</v>
      </c>
    </row>
    <row r="82" spans="2:8">
      <c r="B82" s="161" t="s">
        <v>169</v>
      </c>
      <c r="C82" s="162"/>
      <c r="D82" s="163"/>
      <c r="E82" s="164"/>
      <c r="F82" s="164"/>
      <c r="G82" s="164"/>
      <c r="H82" s="163"/>
    </row>
    <row r="83" spans="2:8">
      <c r="B83" s="165" t="s">
        <v>41</v>
      </c>
      <c r="C83" s="165" t="s">
        <v>42</v>
      </c>
      <c r="D83" s="166" t="s">
        <v>43</v>
      </c>
      <c r="E83" s="167" t="s">
        <v>15</v>
      </c>
      <c r="F83" s="167" t="s">
        <v>16</v>
      </c>
      <c r="G83" s="167" t="s">
        <v>44</v>
      </c>
      <c r="H83" s="167" t="s">
        <v>45</v>
      </c>
    </row>
    <row r="84" spans="2:8">
      <c r="B84" s="168">
        <v>1</v>
      </c>
      <c r="C84" s="169" t="s">
        <v>46</v>
      </c>
      <c r="D84" s="170" t="s">
        <v>319</v>
      </c>
      <c r="E84" s="168" t="s">
        <v>24</v>
      </c>
      <c r="F84" s="171">
        <f>F77</f>
        <v>1.54E-2</v>
      </c>
      <c r="G84" s="168">
        <v>0</v>
      </c>
      <c r="H84" s="172">
        <f>F84*G84</f>
        <v>0</v>
      </c>
    </row>
    <row r="85" spans="2:8">
      <c r="B85" s="168">
        <v>2</v>
      </c>
      <c r="C85" s="310" t="s">
        <v>46</v>
      </c>
      <c r="D85" s="306" t="s">
        <v>320</v>
      </c>
      <c r="E85" s="309" t="s">
        <v>24</v>
      </c>
      <c r="F85" s="316">
        <f>F84</f>
        <v>1.54E-2</v>
      </c>
      <c r="G85" s="309">
        <v>0</v>
      </c>
      <c r="H85" s="172">
        <f>F85*G85</f>
        <v>0</v>
      </c>
    </row>
    <row r="86" spans="2:8">
      <c r="B86" s="178" t="s">
        <v>171</v>
      </c>
      <c r="C86" s="179"/>
      <c r="D86" s="180"/>
      <c r="E86" s="180"/>
      <c r="F86" s="180"/>
      <c r="G86" s="180"/>
      <c r="H86" s="181">
        <f>SUM(H84:H85)</f>
        <v>0</v>
      </c>
    </row>
    <row r="87" spans="2:8">
      <c r="B87" s="178" t="s">
        <v>172</v>
      </c>
      <c r="C87" s="90"/>
      <c r="D87" s="90"/>
      <c r="E87" s="91"/>
      <c r="F87" s="91"/>
      <c r="G87" s="91"/>
      <c r="H87" s="182">
        <f>H80+H86</f>
        <v>0</v>
      </c>
    </row>
    <row r="89" spans="2:8" ht="16.2">
      <c r="C89" s="329" t="s">
        <v>188</v>
      </c>
      <c r="D89" s="12"/>
      <c r="E89" s="12"/>
      <c r="F89" s="12"/>
      <c r="G89" s="12"/>
      <c r="H89" s="12"/>
    </row>
    <row r="90" spans="2:8">
      <c r="C90" s="209" t="s">
        <v>189</v>
      </c>
      <c r="D90" s="210"/>
      <c r="E90" s="210"/>
      <c r="F90" s="210"/>
      <c r="G90" s="210"/>
      <c r="H90" s="211">
        <f>H16</f>
        <v>0</v>
      </c>
    </row>
    <row r="91" spans="2:8">
      <c r="C91" s="209" t="s">
        <v>190</v>
      </c>
      <c r="D91" s="210"/>
      <c r="E91" s="210"/>
      <c r="F91" s="210"/>
      <c r="G91" s="210"/>
      <c r="H91" s="211">
        <f>H33</f>
        <v>0</v>
      </c>
    </row>
    <row r="92" spans="2:8">
      <c r="C92" s="213" t="s">
        <v>201</v>
      </c>
      <c r="D92" s="214"/>
      <c r="E92" s="214"/>
      <c r="F92" s="214"/>
      <c r="G92" s="214"/>
      <c r="H92" s="215">
        <f>H62</f>
        <v>0</v>
      </c>
    </row>
    <row r="93" spans="2:8">
      <c r="C93" s="213" t="s">
        <v>192</v>
      </c>
      <c r="D93" s="214"/>
      <c r="E93" s="214"/>
      <c r="F93" s="214"/>
      <c r="G93" s="214"/>
      <c r="H93" s="215">
        <f>H46</f>
        <v>0</v>
      </c>
    </row>
    <row r="94" spans="2:8">
      <c r="C94" s="216" t="s">
        <v>193</v>
      </c>
      <c r="D94" s="217"/>
      <c r="E94" s="217"/>
      <c r="F94" s="217"/>
      <c r="G94" s="217"/>
      <c r="H94" s="267">
        <f>SUM(H90:H93)</f>
        <v>0</v>
      </c>
    </row>
    <row r="95" spans="2:8">
      <c r="C95" s="219" t="s">
        <v>387</v>
      </c>
      <c r="D95" s="220"/>
      <c r="E95" s="220"/>
      <c r="F95" s="220"/>
      <c r="G95" s="220"/>
      <c r="H95" s="267">
        <f>H94/100*21</f>
        <v>0</v>
      </c>
    </row>
    <row r="96" spans="2:8" ht="18.600000000000001">
      <c r="C96" s="520" t="s">
        <v>203</v>
      </c>
      <c r="D96" s="477"/>
      <c r="E96" s="477"/>
      <c r="F96" s="477"/>
      <c r="G96" s="477"/>
      <c r="H96" s="593">
        <f>H94+H95</f>
        <v>0</v>
      </c>
    </row>
    <row r="98" spans="3:8" ht="16.2">
      <c r="C98" s="329" t="s">
        <v>503</v>
      </c>
    </row>
    <row r="99" spans="3:8">
      <c r="C99" s="209" t="s">
        <v>504</v>
      </c>
      <c r="D99" s="210"/>
      <c r="E99" s="210"/>
      <c r="F99" s="210"/>
      <c r="G99" s="210"/>
      <c r="H99" s="267">
        <f>H72</f>
        <v>0</v>
      </c>
    </row>
    <row r="100" spans="3:8">
      <c r="C100" s="219" t="s">
        <v>387</v>
      </c>
      <c r="D100" s="220"/>
      <c r="E100" s="220"/>
      <c r="F100" s="220"/>
      <c r="G100" s="220"/>
      <c r="H100" s="267">
        <f>H99/100*21</f>
        <v>0</v>
      </c>
    </row>
    <row r="101" spans="3:8" ht="18.600000000000001">
      <c r="C101" s="594" t="s">
        <v>203</v>
      </c>
      <c r="D101" s="595"/>
      <c r="E101" s="595"/>
      <c r="F101" s="595"/>
      <c r="G101" s="595"/>
      <c r="H101" s="596">
        <f>H99+H100</f>
        <v>0</v>
      </c>
    </row>
    <row r="103" spans="3:8">
      <c r="C103" s="231" t="s">
        <v>200</v>
      </c>
      <c r="D103" s="162"/>
      <c r="E103" s="162"/>
      <c r="F103" s="162"/>
      <c r="G103" s="162"/>
      <c r="H103" s="162"/>
    </row>
    <row r="104" spans="3:8">
      <c r="C104" s="232" t="s">
        <v>201</v>
      </c>
      <c r="D104" s="233"/>
      <c r="E104" s="233"/>
      <c r="F104" s="233"/>
      <c r="G104" s="233"/>
      <c r="H104" s="234">
        <f>H87</f>
        <v>0</v>
      </c>
    </row>
    <row r="105" spans="3:8" ht="15.6">
      <c r="C105" s="235" t="s">
        <v>193</v>
      </c>
      <c r="D105" s="236"/>
      <c r="E105" s="236"/>
      <c r="F105" s="236"/>
      <c r="G105" s="236"/>
      <c r="H105" s="237">
        <f>SUM(H104:H104)</f>
        <v>0</v>
      </c>
    </row>
    <row r="106" spans="3:8" ht="15.6">
      <c r="C106" s="235" t="s">
        <v>198</v>
      </c>
      <c r="D106" s="236"/>
      <c r="E106" s="236"/>
      <c r="F106" s="236"/>
      <c r="G106" s="236"/>
      <c r="H106" s="237">
        <f>H105/100*21</f>
        <v>0</v>
      </c>
    </row>
    <row r="107" spans="3:8" ht="18.600000000000001">
      <c r="C107" s="238" t="s">
        <v>199</v>
      </c>
      <c r="D107" s="236"/>
      <c r="E107" s="236"/>
      <c r="F107" s="236"/>
      <c r="G107" s="236"/>
      <c r="H107" s="239">
        <f>SUM(H105:H106)</f>
        <v>0</v>
      </c>
    </row>
    <row r="109" spans="3:8" ht="15.6">
      <c r="C109" s="216" t="s">
        <v>204</v>
      </c>
      <c r="D109" s="217"/>
      <c r="E109" s="217"/>
      <c r="F109" s="217"/>
      <c r="G109" s="217"/>
      <c r="H109" s="218">
        <f>H94+H99+H105</f>
        <v>0</v>
      </c>
    </row>
    <row r="110" spans="3:8" ht="18.600000000000001">
      <c r="C110" s="243" t="s">
        <v>205</v>
      </c>
      <c r="D110" s="244"/>
      <c r="E110" s="244"/>
      <c r="F110" s="244"/>
      <c r="G110" s="244"/>
      <c r="H110" s="245">
        <f>H96+H101+H107</f>
        <v>0</v>
      </c>
    </row>
  </sheetData>
  <pageMargins left="0.70833333333333304" right="0.70833333333333304" top="0.78749999999999998" bottom="0.78749999999999998" header="0.31527777777777799" footer="0.31527777777777799"/>
  <pageSetup paperSize="9" scale="60" firstPageNumber="0" orientation="landscape" horizontalDpi="300" verticalDpi="300" r:id="rId1"/>
  <headerFooter>
    <oddHeader>&amp;CZELENÉ CESTY MĚSTEM - II. ETAPA</oddHeader>
    <oddFooter>&amp;L&amp;A&amp;C2020&amp;R&amp;P</oddFooter>
  </headerFooter>
  <rowBreaks count="2" manualBreakCount="2">
    <brk id="49" max="16383" man="1"/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8</vt:i4>
      </vt:variant>
    </vt:vector>
  </HeadingPairs>
  <TitlesOfParts>
    <vt:vector size="26" baseType="lpstr">
      <vt:lpstr>TITULKA</vt:lpstr>
      <vt:lpstr>1_Ant. Hr</vt:lpstr>
      <vt:lpstr>2_Olšava</vt:lpstr>
      <vt:lpstr>Olšava_ZP_mobiliář</vt:lpstr>
      <vt:lpstr>3_Předbranská</vt:lpstr>
      <vt:lpstr>4_Ul. Podhájí</vt:lpstr>
      <vt:lpstr>5_Babí louka</vt:lpstr>
      <vt:lpstr>6_Stará Těšovská</vt:lpstr>
      <vt:lpstr>7_Splav</vt:lpstr>
      <vt:lpstr>8_Ulice Široká</vt:lpstr>
      <vt:lpstr>10_Močidla</vt:lpstr>
      <vt:lpstr>11_Ulice U Vody</vt:lpstr>
      <vt:lpstr>ODS</vt:lpstr>
      <vt:lpstr>Škrlovec_pěšiny</vt:lpstr>
      <vt:lpstr>Škrlovec_mola</vt:lpstr>
      <vt:lpstr>VRN</vt:lpstr>
      <vt:lpstr>Celkový souhrn</vt:lpstr>
      <vt:lpstr>PŘEHLED PLOCH</vt:lpstr>
      <vt:lpstr>'1_Ant. Hr'!Oblast_tisku</vt:lpstr>
      <vt:lpstr>'2_Olšava'!Oblast_tisku</vt:lpstr>
      <vt:lpstr>'3_Předbranská'!Oblast_tisku</vt:lpstr>
      <vt:lpstr>'4_Ul. Podhájí'!Oblast_tisku</vt:lpstr>
      <vt:lpstr>'5_Babí louka'!Oblast_tisku</vt:lpstr>
      <vt:lpstr>'Celkový souhrn'!Oblast_tisku</vt:lpstr>
      <vt:lpstr>'PŘEHLED PLOCH'!Oblast_tisku</vt:lpstr>
      <vt:lpstr>TITULKA!Oblast_tisku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Kubíková</dc:creator>
  <cp:lastModifiedBy>Štěpančíková Taťána, Ing.</cp:lastModifiedBy>
  <cp:revision>5</cp:revision>
  <cp:lastPrinted>2020-08-13T12:10:30Z</cp:lastPrinted>
  <dcterms:created xsi:type="dcterms:W3CDTF">2019-03-22T08:05:41Z</dcterms:created>
  <dcterms:modified xsi:type="dcterms:W3CDTF">2021-02-22T09:44:08Z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